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30" windowHeight="11760" tabRatio="899" firstSheet="3" activeTab="3"/>
  </bookViews>
  <sheets>
    <sheet name="Sheet1" sheetId="1" state="veryHidden" r:id="rId1"/>
    <sheet name="A種目(無くてよい )" sheetId="2" state="hidden" r:id="rId2"/>
    <sheet name="A別紙" sheetId="3" state="hidden" r:id="rId3"/>
    <sheet name="共通仮設積上" sheetId="4" r:id="rId4"/>
    <sheet name="見-元" sheetId="5" state="hidden" r:id="rId5"/>
  </sheets>
  <definedNames>
    <definedName name="_xlfn.IFERROR" hidden="1">#NAME?</definedName>
    <definedName name="_xlfn.SUMIFS" hidden="1">#NAME?</definedName>
    <definedName name="_xlnm.Print_Area" localSheetId="1">'A種目(無くてよい )'!$B$6:$W$37</definedName>
    <definedName name="_xlnm.Print_Area" localSheetId="2">'A別紙'!$B$5:$W$228</definedName>
    <definedName name="_xlnm.Print_Area" localSheetId="3">'共通仮設積上'!$B$4:$W$35</definedName>
    <definedName name="_xlnm.Print_Area" localSheetId="4">'見-元'!$E$5:$AC$132</definedName>
    <definedName name="_xlnm.Print_Titles" localSheetId="1">'A種目(無くてよい )'!$4:$5</definedName>
    <definedName name="_xlnm.Print_Titles" localSheetId="2">'A別紙'!$3:$4</definedName>
    <definedName name="_xlnm.Print_Titles" localSheetId="3">'共通仮設積上'!$2:$3</definedName>
    <definedName name="_xlnm.Print_Titles" localSheetId="4">'見-元'!$2:$4</definedName>
  </definedNames>
  <calcPr fullCalcOnLoad="1"/>
</workbook>
</file>

<file path=xl/sharedStrings.xml><?xml version="1.0" encoding="utf-8"?>
<sst xmlns="http://schemas.openxmlformats.org/spreadsheetml/2006/main" count="108" uniqueCount="61">
  <si>
    <t>▼</t>
  </si>
  <si>
    <t>▲</t>
  </si>
  <si>
    <t>単位</t>
  </si>
  <si>
    <t>単位</t>
  </si>
  <si>
    <t>備                     考</t>
  </si>
  <si>
    <t>式</t>
  </si>
  <si>
    <t>名              称</t>
  </si>
  <si>
    <t>内                   容</t>
  </si>
  <si>
    <t>数    量</t>
  </si>
  <si>
    <t>単     価</t>
  </si>
  <si>
    <t>金         額</t>
  </si>
  <si>
    <t>建築工事</t>
  </si>
  <si>
    <t>計</t>
  </si>
  <si>
    <t>内                   容</t>
  </si>
  <si>
    <t>単     価</t>
  </si>
  <si>
    <t>金         額</t>
  </si>
  <si>
    <t>名              称</t>
  </si>
  <si>
    <t>数    量</t>
  </si>
  <si>
    <t>備                     考</t>
  </si>
  <si>
    <t>種目別内訳</t>
  </si>
  <si>
    <t>一括発注の場合（分離の場合は総括表にて代用）</t>
  </si>
  <si>
    <t>採用単価</t>
  </si>
  <si>
    <t>掛率</t>
  </si>
  <si>
    <t>単価*掛率</t>
  </si>
  <si>
    <t>計上単価</t>
  </si>
  <si>
    <t>単   価</t>
  </si>
  <si>
    <t>金     額</t>
  </si>
  <si>
    <t>細　目</t>
  </si>
  <si>
    <t>種　目</t>
  </si>
  <si>
    <t>計</t>
  </si>
  <si>
    <t>その他</t>
  </si>
  <si>
    <t>見積比較表</t>
  </si>
  <si>
    <t>合計金額</t>
  </si>
  <si>
    <t>ﾋﾔﾘﾝｸﾞ率</t>
  </si>
  <si>
    <t>NET金額</t>
  </si>
  <si>
    <t>採用ﾒｰｶｰ</t>
  </si>
  <si>
    <t>採用掛率</t>
  </si>
  <si>
    <t>《ＮＥＴ金額比較》</t>
  </si>
  <si>
    <t>採用金額</t>
  </si>
  <si>
    <t>A</t>
  </si>
  <si>
    <t>1)</t>
  </si>
  <si>
    <t>掛率</t>
  </si>
  <si>
    <t>分類ｺｰﾄﾞ</t>
  </si>
  <si>
    <t>分類</t>
  </si>
  <si>
    <t>ｺｰﾄﾞ</t>
  </si>
  <si>
    <t>採用単価</t>
  </si>
  <si>
    <t>※セルY1の数字を消すとU列の最終行にﾍﾟｰｼﾞ計</t>
  </si>
  <si>
    <t>見積分類</t>
  </si>
  <si>
    <t>刊行物1</t>
  </si>
  <si>
    <t>刊行物2</t>
  </si>
  <si>
    <t>ｶﾀﾛｸﾞ</t>
  </si>
  <si>
    <t>見積</t>
  </si>
  <si>
    <t>採用根拠</t>
  </si>
  <si>
    <t>二次製品</t>
  </si>
  <si>
    <t>金額</t>
  </si>
  <si>
    <t>共通仮設積上げ</t>
  </si>
  <si>
    <t>ｻｲﾝ</t>
  </si>
  <si>
    <t>救急棟診察室陰圧化改修</t>
  </si>
  <si>
    <t>化学物質の濃度測定</t>
  </si>
  <si>
    <t>箇所</t>
  </si>
  <si>
    <t>ﾊﾟｯｼﾌﾞ型採取法 6物質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</si>
</sst>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金&quot;\ \ \ \ \ #,##0\ \ &quot;円&quot;&quot;也&quot;"/>
    <numFmt numFmtId="179" formatCode="0.00_ "/>
    <numFmt numFmtId="180" formatCode="#,##0;&quot;▲ &quot;#,##0"/>
    <numFmt numFmtId="181" formatCode="#,##0.0;&quot;▲ &quot;#,##0.0"/>
    <numFmt numFmtId="182" formatCode="#,##0;\-#,##0;&quot;-&quot;"/>
    <numFmt numFmtId="183" formatCode="#,##0.000;\-#,##0.000"/>
    <numFmt numFmtId="184" formatCode=";;;"/>
    <numFmt numFmtId="185" formatCode="0.000%"/>
    <numFmt numFmtId="186" formatCode="0.0%"/>
    <numFmt numFmtId="187" formatCode="&quot;(&quot;General&quot;)&quot;"/>
    <numFmt numFmtId="188" formatCode="0.00_);[Red]\(0.00\)"/>
    <numFmt numFmtId="189" formatCode="0.0_);[Red]\(0.0\)"/>
    <numFmt numFmtId="190" formatCode="0_);[Red]\(0\)"/>
    <numFmt numFmtId="191" formatCode="0.0"/>
    <numFmt numFmtId="192" formatCode="#,##0.0;[Red]\-#,##0.0"/>
    <numFmt numFmtId="193" formatCode="#,##0.00;&quot;▲ &quot;#,##0.00"/>
    <numFmt numFmtId="194" formatCode="#,##0.00_ "/>
    <numFmt numFmtId="195" formatCode="0.0;&quot;▲ &quot;0.0"/>
    <numFmt numFmtId="196" formatCode="#,##0.000;&quot;▲ &quot;#,##0.000"/>
    <numFmt numFmtId="197" formatCode="#,##0.0000;&quot;▲ &quot;#,##0.0000"/>
    <numFmt numFmtId="198" formatCode="#,##0.00000;&quot;▲ &quot;#,##0.00000"/>
    <numFmt numFmtId="199" formatCode="#,##0.000000;&quot;▲ &quot;#,##0.000000"/>
    <numFmt numFmtId="200" formatCode="#,##0.0000000;&quot;▲ &quot;#,##0.0000000"/>
    <numFmt numFmtId="201" formatCode="#,##0.00_);[Red]\(#,##0.00\)"/>
    <numFmt numFmtId="202" formatCode="#,##0.0"/>
    <numFmt numFmtId="203" formatCode="0.0000_ "/>
    <numFmt numFmtId="204" formatCode="#,##0.0;\-#,##0.0"/>
    <numFmt numFmtId="205" formatCode="0;_퓿"/>
    <numFmt numFmtId="206" formatCode="0.0;_퓿"/>
    <numFmt numFmtId="207" formatCode="0.00;_퓿"/>
    <numFmt numFmtId="208" formatCode="&quot;¥&quot;#,##0_);[Red]\(&quot;¥&quot;#,##0\)"/>
    <numFmt numFmtId="209" formatCode="#,##0.000"/>
    <numFmt numFmtId="210" formatCode="0.000"/>
    <numFmt numFmtId="211" formatCode="0.0000"/>
    <numFmt numFmtId="212" formatCode="0.00000"/>
    <numFmt numFmtId="213" formatCode="0.000000"/>
    <numFmt numFmtId="214" formatCode="0.0000000"/>
    <numFmt numFmtId="215" formatCode="0.0000%"/>
    <numFmt numFmtId="216" formatCode="0.00000%"/>
    <numFmt numFmtId="217" formatCode="#,##0.0000"/>
    <numFmt numFmtId="218" formatCode="#,##0.00000"/>
    <numFmt numFmtId="219" formatCode="#,##0.000000"/>
    <numFmt numFmtId="220" formatCode="#,##0.0000000"/>
    <numFmt numFmtId="221" formatCode="#,##0.00000000"/>
    <numFmt numFmtId="222" formatCode="#,##0.0_);[Red]\(#,##0.0\)"/>
    <numFmt numFmtId="223" formatCode="#,##0.0;&quot;△ &quot;#,##0.0"/>
    <numFmt numFmtId="224" formatCode="0.0;&quot;△ &quot;0.0"/>
    <numFmt numFmtId="225" formatCode="#,##0_ ;[Red]\-#,##0\ "/>
    <numFmt numFmtId="226" formatCode="[$]ggge&quot;年&quot;m&quot;月&quot;d&quot;日&quot;;@"/>
    <numFmt numFmtId="227" formatCode="[$-411]gge&quot;年&quot;m&quot;月&quot;d&quot;日&quot;;@"/>
    <numFmt numFmtId="228" formatCode="[$]gge&quot;年&quot;m&quot;月&quot;d&quot;日&quot;;@"/>
    <numFmt numFmtId="229" formatCode="#,###"/>
    <numFmt numFmtId="230" formatCode="#,##0.000;[Red]\-#,##0.000"/>
    <numFmt numFmtId="231" formatCode="#,##0.0000;[Red]\-#,##0.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63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b/>
      <sz val="11"/>
      <name val="Helv"/>
      <family val="2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2" fontId="3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" fillId="0" borderId="0">
      <alignment/>
      <protection/>
    </xf>
    <xf numFmtId="0" fontId="1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17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2" xfId="0" applyFont="1" applyBorder="1" applyAlignment="1" applyProtection="1">
      <alignment/>
      <protection/>
    </xf>
    <xf numFmtId="0" fontId="12" fillId="0" borderId="13" xfId="0" applyNumberFormat="1" applyFont="1" applyBorder="1" applyAlignment="1">
      <alignment/>
    </xf>
    <xf numFmtId="0" fontId="12" fillId="0" borderId="14" xfId="0" applyNumberFormat="1" applyFont="1" applyBorder="1" applyAlignment="1">
      <alignment/>
    </xf>
    <xf numFmtId="0" fontId="11" fillId="0" borderId="15" xfId="0" applyFont="1" applyBorder="1" applyAlignment="1" applyProtection="1">
      <alignment/>
      <protection/>
    </xf>
    <xf numFmtId="0" fontId="12" fillId="0" borderId="16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0" fontId="11" fillId="0" borderId="17" xfId="0" applyFont="1" applyBorder="1" applyAlignment="1" applyProtection="1">
      <alignment/>
      <protection/>
    </xf>
    <xf numFmtId="0" fontId="10" fillId="0" borderId="0" xfId="0" applyFont="1" applyAlignment="1">
      <alignment horizontal="center"/>
    </xf>
    <xf numFmtId="19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93" fontId="10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right"/>
      <protection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20" xfId="0" applyNumberFormat="1" applyFont="1" applyBorder="1" applyAlignment="1">
      <alignment/>
    </xf>
    <xf numFmtId="0" fontId="12" fillId="0" borderId="2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 applyProtection="1">
      <alignment/>
      <protection/>
    </xf>
    <xf numFmtId="0" fontId="11" fillId="0" borderId="14" xfId="0" applyFont="1" applyBorder="1" applyAlignment="1">
      <alignment horizontal="distributed"/>
    </xf>
    <xf numFmtId="0" fontId="11" fillId="0" borderId="24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horizontal="center"/>
      <protection/>
    </xf>
    <xf numFmtId="0" fontId="12" fillId="0" borderId="26" xfId="0" applyNumberFormat="1" applyFont="1" applyBorder="1" applyAlignment="1">
      <alignment/>
    </xf>
    <xf numFmtId="0" fontId="12" fillId="0" borderId="25" xfId="0" applyNumberFormat="1" applyFont="1" applyBorder="1" applyAlignment="1">
      <alignment/>
    </xf>
    <xf numFmtId="0" fontId="12" fillId="0" borderId="27" xfId="0" applyNumberFormat="1" applyFont="1" applyBorder="1" applyAlignment="1">
      <alignment horizontal="center"/>
    </xf>
    <xf numFmtId="0" fontId="11" fillId="0" borderId="28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/>
      <protection/>
    </xf>
    <xf numFmtId="0" fontId="12" fillId="0" borderId="29" xfId="0" applyNumberFormat="1" applyFont="1" applyBorder="1" applyAlignment="1">
      <alignment horizontal="center"/>
    </xf>
    <xf numFmtId="180" fontId="10" fillId="0" borderId="30" xfId="0" applyNumberFormat="1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38" fontId="10" fillId="0" borderId="16" xfId="55" applyFont="1" applyBorder="1" applyAlignment="1" applyProtection="1">
      <alignment/>
      <protection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 applyProtection="1">
      <alignment/>
      <protection/>
    </xf>
    <xf numFmtId="0" fontId="11" fillId="0" borderId="33" xfId="0" applyFont="1" applyBorder="1" applyAlignment="1" applyProtection="1">
      <alignment/>
      <protection/>
    </xf>
    <xf numFmtId="0" fontId="11" fillId="0" borderId="34" xfId="0" applyFont="1" applyBorder="1" applyAlignment="1" applyProtection="1">
      <alignment horizontal="center"/>
      <protection/>
    </xf>
    <xf numFmtId="0" fontId="12" fillId="0" borderId="35" xfId="0" applyNumberFormat="1" applyFont="1" applyBorder="1" applyAlignment="1">
      <alignment/>
    </xf>
    <xf numFmtId="0" fontId="12" fillId="0" borderId="34" xfId="0" applyNumberFormat="1" applyFont="1" applyBorder="1" applyAlignment="1">
      <alignment/>
    </xf>
    <xf numFmtId="0" fontId="12" fillId="0" borderId="36" xfId="0" applyNumberFormat="1" applyFont="1" applyBorder="1" applyAlignment="1">
      <alignment horizontal="center"/>
    </xf>
    <xf numFmtId="0" fontId="12" fillId="0" borderId="37" xfId="0" applyNumberFormat="1" applyFont="1" applyBorder="1" applyAlignment="1">
      <alignment/>
    </xf>
    <xf numFmtId="0" fontId="12" fillId="0" borderId="3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39" xfId="0" applyNumberFormat="1" applyFont="1" applyBorder="1" applyAlignment="1">
      <alignment/>
    </xf>
    <xf numFmtId="0" fontId="12" fillId="0" borderId="40" xfId="0" applyNumberFormat="1" applyFont="1" applyBorder="1" applyAlignment="1">
      <alignment/>
    </xf>
    <xf numFmtId="0" fontId="12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left"/>
    </xf>
    <xf numFmtId="38" fontId="10" fillId="0" borderId="15" xfId="55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42" xfId="0" applyNumberFormat="1" applyBorder="1" applyAlignment="1">
      <alignment/>
    </xf>
    <xf numFmtId="3" fontId="0" fillId="33" borderId="42" xfId="0" applyNumberFormat="1" applyFill="1" applyBorder="1" applyAlignment="1">
      <alignment horizont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0" fontId="10" fillId="0" borderId="0" xfId="0" applyFont="1" applyAlignment="1">
      <alignment horizontal="left" indent="1"/>
    </xf>
    <xf numFmtId="0" fontId="11" fillId="0" borderId="0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0" fontId="11" fillId="0" borderId="34" xfId="0" applyFont="1" applyBorder="1" applyAlignment="1">
      <alignment horizontal="left" shrinkToFit="1"/>
    </xf>
    <xf numFmtId="38" fontId="11" fillId="0" borderId="26" xfId="57" applyFont="1" applyBorder="1" applyAlignment="1" applyProtection="1">
      <alignment/>
      <protection/>
    </xf>
    <xf numFmtId="38" fontId="11" fillId="0" borderId="25" xfId="57" applyFont="1" applyBorder="1" applyAlignment="1">
      <alignment/>
    </xf>
    <xf numFmtId="38" fontId="11" fillId="0" borderId="16" xfId="57" applyFont="1" applyBorder="1" applyAlignment="1" applyProtection="1">
      <alignment/>
      <protection/>
    </xf>
    <xf numFmtId="38" fontId="11" fillId="0" borderId="0" xfId="57" applyFont="1" applyBorder="1" applyAlignment="1">
      <alignment/>
    </xf>
    <xf numFmtId="38" fontId="11" fillId="0" borderId="0" xfId="57" applyFont="1" applyBorder="1" applyAlignment="1">
      <alignment horizontal="center"/>
    </xf>
    <xf numFmtId="38" fontId="11" fillId="0" borderId="15" xfId="57" applyFont="1" applyBorder="1" applyAlignment="1" applyProtection="1">
      <alignment horizontal="center"/>
      <protection/>
    </xf>
    <xf numFmtId="38" fontId="11" fillId="0" borderId="13" xfId="57" applyFont="1" applyBorder="1" applyAlignment="1" applyProtection="1">
      <alignment/>
      <protection/>
    </xf>
    <xf numFmtId="38" fontId="11" fillId="0" borderId="14" xfId="57" applyFont="1" applyBorder="1" applyAlignment="1">
      <alignment/>
    </xf>
    <xf numFmtId="38" fontId="11" fillId="0" borderId="14" xfId="57" applyFont="1" applyBorder="1" applyAlignment="1">
      <alignment horizontal="center"/>
    </xf>
    <xf numFmtId="38" fontId="11" fillId="0" borderId="14" xfId="57" applyFont="1" applyBorder="1" applyAlignment="1" applyProtection="1">
      <alignment horizontal="center"/>
      <protection/>
    </xf>
    <xf numFmtId="38" fontId="11" fillId="0" borderId="12" xfId="57" applyFont="1" applyBorder="1" applyAlignment="1" applyProtection="1">
      <alignment horizontal="center"/>
      <protection/>
    </xf>
    <xf numFmtId="181" fontId="13" fillId="0" borderId="13" xfId="57" applyNumberFormat="1" applyFont="1" applyBorder="1" applyAlignment="1" applyProtection="1">
      <alignment/>
      <protection/>
    </xf>
    <xf numFmtId="181" fontId="13" fillId="0" borderId="16" xfId="57" applyNumberFormat="1" applyFont="1" applyBorder="1" applyAlignment="1" applyProtection="1">
      <alignment/>
      <protection/>
    </xf>
    <xf numFmtId="181" fontId="13" fillId="0" borderId="35" xfId="57" applyNumberFormat="1" applyFont="1" applyBorder="1" applyAlignment="1" applyProtection="1">
      <alignment/>
      <protection/>
    </xf>
    <xf numFmtId="0" fontId="11" fillId="0" borderId="14" xfId="0" applyFont="1" applyFill="1" applyBorder="1" applyAlignment="1">
      <alignment horizontal="left" shrinkToFit="1"/>
    </xf>
    <xf numFmtId="0" fontId="11" fillId="0" borderId="12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 horizontal="center"/>
      <protection/>
    </xf>
    <xf numFmtId="181" fontId="13" fillId="0" borderId="13" xfId="57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 shrinkToFit="1"/>
    </xf>
    <xf numFmtId="0" fontId="11" fillId="0" borderId="15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181" fontId="13" fillId="0" borderId="16" xfId="57" applyNumberFormat="1" applyFont="1" applyFill="1" applyBorder="1" applyAlignment="1" applyProtection="1">
      <alignment/>
      <protection/>
    </xf>
    <xf numFmtId="38" fontId="11" fillId="0" borderId="13" xfId="57" applyFont="1" applyFill="1" applyBorder="1" applyAlignment="1" applyProtection="1">
      <alignment/>
      <protection/>
    </xf>
    <xf numFmtId="38" fontId="11" fillId="0" borderId="14" xfId="57" applyFont="1" applyFill="1" applyBorder="1" applyAlignment="1">
      <alignment/>
    </xf>
    <xf numFmtId="38" fontId="11" fillId="0" borderId="14" xfId="57" applyFont="1" applyFill="1" applyBorder="1" applyAlignment="1">
      <alignment horizontal="center"/>
    </xf>
    <xf numFmtId="38" fontId="11" fillId="0" borderId="14" xfId="57" applyFont="1" applyFill="1" applyBorder="1" applyAlignment="1" applyProtection="1">
      <alignment horizontal="center"/>
      <protection/>
    </xf>
    <xf numFmtId="38" fontId="11" fillId="0" borderId="12" xfId="57" applyFont="1" applyFill="1" applyBorder="1" applyAlignment="1" applyProtection="1">
      <alignment horizontal="center"/>
      <protection/>
    </xf>
    <xf numFmtId="38" fontId="11" fillId="0" borderId="25" xfId="57" applyFont="1" applyBorder="1" applyAlignment="1">
      <alignment horizontal="center"/>
    </xf>
    <xf numFmtId="38" fontId="11" fillId="0" borderId="24" xfId="57" applyFont="1" applyBorder="1" applyAlignment="1" applyProtection="1">
      <alignment horizontal="center"/>
      <protection/>
    </xf>
    <xf numFmtId="38" fontId="10" fillId="0" borderId="16" xfId="57" applyFont="1" applyBorder="1" applyAlignment="1" applyProtection="1">
      <alignment/>
      <protection/>
    </xf>
    <xf numFmtId="38" fontId="11" fillId="0" borderId="35" xfId="57" applyFont="1" applyBorder="1" applyAlignment="1" applyProtection="1">
      <alignment/>
      <protection/>
    </xf>
    <xf numFmtId="38" fontId="11" fillId="0" borderId="34" xfId="57" applyFont="1" applyBorder="1" applyAlignment="1">
      <alignment/>
    </xf>
    <xf numFmtId="38" fontId="11" fillId="0" borderId="34" xfId="57" applyFont="1" applyBorder="1" applyAlignment="1">
      <alignment horizontal="center"/>
    </xf>
    <xf numFmtId="38" fontId="11" fillId="0" borderId="33" xfId="57" applyFont="1" applyBorder="1" applyAlignment="1" applyProtection="1">
      <alignment horizontal="center"/>
      <protection/>
    </xf>
    <xf numFmtId="0" fontId="12" fillId="0" borderId="16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/>
    </xf>
    <xf numFmtId="0" fontId="10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80" fontId="10" fillId="0" borderId="30" xfId="0" applyNumberFormat="1" applyFont="1" applyFill="1" applyBorder="1" applyAlignment="1" applyProtection="1">
      <alignment/>
      <protection/>
    </xf>
    <xf numFmtId="38" fontId="11" fillId="0" borderId="16" xfId="57" applyFont="1" applyFill="1" applyBorder="1" applyAlignment="1" applyProtection="1">
      <alignment/>
      <protection/>
    </xf>
    <xf numFmtId="38" fontId="11" fillId="0" borderId="0" xfId="57" applyFont="1" applyFill="1" applyBorder="1" applyAlignment="1">
      <alignment/>
    </xf>
    <xf numFmtId="38" fontId="11" fillId="0" borderId="0" xfId="57" applyFont="1" applyFill="1" applyBorder="1" applyAlignment="1">
      <alignment horizontal="center"/>
    </xf>
    <xf numFmtId="38" fontId="11" fillId="0" borderId="15" xfId="57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 applyProtection="1">
      <alignment/>
      <protection/>
    </xf>
    <xf numFmtId="181" fontId="13" fillId="0" borderId="0" xfId="57" applyNumberFormat="1" applyFont="1" applyAlignment="1">
      <alignment/>
    </xf>
    <xf numFmtId="3" fontId="10" fillId="0" borderId="46" xfId="0" applyNumberFormat="1" applyFont="1" applyBorder="1" applyAlignment="1">
      <alignment shrinkToFit="1"/>
    </xf>
    <xf numFmtId="3" fontId="10" fillId="0" borderId="31" xfId="0" applyNumberFormat="1" applyFont="1" applyBorder="1" applyAlignment="1">
      <alignment shrinkToFit="1"/>
    </xf>
    <xf numFmtId="4" fontId="8" fillId="0" borderId="31" xfId="0" applyNumberFormat="1" applyFont="1" applyBorder="1" applyAlignment="1">
      <alignment shrinkToFit="1"/>
    </xf>
    <xf numFmtId="3" fontId="8" fillId="0" borderId="47" xfId="0" applyNumberFormat="1" applyFont="1" applyBorder="1" applyAlignment="1">
      <alignment shrinkToFit="1"/>
    </xf>
    <xf numFmtId="3" fontId="8" fillId="0" borderId="31" xfId="0" applyNumberFormat="1" applyFont="1" applyBorder="1" applyAlignment="1">
      <alignment shrinkToFit="1"/>
    </xf>
    <xf numFmtId="3" fontId="8" fillId="0" borderId="44" xfId="0" applyNumberFormat="1" applyFont="1" applyBorder="1" applyAlignment="1">
      <alignment shrinkToFit="1"/>
    </xf>
    <xf numFmtId="3" fontId="8" fillId="0" borderId="18" xfId="0" applyNumberFormat="1" applyFont="1" applyBorder="1" applyAlignment="1">
      <alignment shrinkToFit="1"/>
    </xf>
    <xf numFmtId="4" fontId="8" fillId="0" borderId="18" xfId="0" applyNumberFormat="1" applyFont="1" applyBorder="1" applyAlignment="1">
      <alignment shrinkToFit="1"/>
    </xf>
    <xf numFmtId="3" fontId="8" fillId="0" borderId="48" xfId="0" applyNumberFormat="1" applyFont="1" applyBorder="1" applyAlignment="1">
      <alignment horizontal="center" shrinkToFit="1"/>
    </xf>
    <xf numFmtId="3" fontId="8" fillId="0" borderId="18" xfId="0" applyNumberFormat="1" applyFont="1" applyBorder="1" applyAlignment="1">
      <alignment horizontal="center" shrinkToFit="1"/>
    </xf>
    <xf numFmtId="3" fontId="10" fillId="0" borderId="45" xfId="0" applyNumberFormat="1" applyFont="1" applyBorder="1" applyAlignment="1">
      <alignment shrinkToFit="1"/>
    </xf>
    <xf numFmtId="3" fontId="10" fillId="0" borderId="22" xfId="0" applyNumberFormat="1" applyFont="1" applyBorder="1" applyAlignment="1">
      <alignment shrinkToFit="1"/>
    </xf>
    <xf numFmtId="4" fontId="8" fillId="0" borderId="22" xfId="0" applyNumberFormat="1" applyFont="1" applyBorder="1" applyAlignment="1">
      <alignment shrinkToFit="1"/>
    </xf>
    <xf numFmtId="3" fontId="8" fillId="0" borderId="49" xfId="0" applyNumberFormat="1" applyFont="1" applyBorder="1" applyAlignment="1">
      <alignment shrinkToFit="1"/>
    </xf>
    <xf numFmtId="3" fontId="8" fillId="0" borderId="22" xfId="0" applyNumberFormat="1" applyFont="1" applyBorder="1" applyAlignment="1">
      <alignment shrinkToFit="1"/>
    </xf>
    <xf numFmtId="192" fontId="13" fillId="0" borderId="26" xfId="57" applyNumberFormat="1" applyFont="1" applyBorder="1" applyAlignment="1" applyProtection="1">
      <alignment horizontal="center"/>
      <protection/>
    </xf>
    <xf numFmtId="3" fontId="10" fillId="0" borderId="38" xfId="69" applyNumberFormat="1" applyFont="1" applyBorder="1" applyAlignment="1">
      <alignment horizontal="center" shrinkToFit="1"/>
      <protection/>
    </xf>
    <xf numFmtId="3" fontId="10" fillId="0" borderId="20" xfId="69" applyNumberFormat="1" applyFont="1" applyBorder="1" applyAlignment="1">
      <alignment horizontal="center" shrinkToFit="1"/>
      <protection/>
    </xf>
    <xf numFmtId="192" fontId="13" fillId="0" borderId="16" xfId="57" applyNumberFormat="1" applyFont="1" applyBorder="1" applyAlignment="1" applyProtection="1">
      <alignment/>
      <protection/>
    </xf>
    <xf numFmtId="3" fontId="0" fillId="0" borderId="42" xfId="0" applyNumberFormat="1" applyBorder="1" applyAlignment="1" quotePrefix="1">
      <alignment horizontal="center"/>
    </xf>
    <xf numFmtId="180" fontId="13" fillId="0" borderId="0" xfId="57" applyNumberFormat="1" applyFont="1" applyAlignment="1">
      <alignment horizontal="center"/>
    </xf>
    <xf numFmtId="38" fontId="9" fillId="0" borderId="0" xfId="55" applyFont="1" applyAlignment="1">
      <alignment/>
    </xf>
    <xf numFmtId="38" fontId="9" fillId="0" borderId="0" xfId="55" applyFont="1" applyBorder="1" applyAlignment="1">
      <alignment horizontal="center" vertical="center"/>
    </xf>
    <xf numFmtId="38" fontId="9" fillId="0" borderId="0" xfId="55" applyFont="1" applyBorder="1" applyAlignment="1">
      <alignment/>
    </xf>
    <xf numFmtId="0" fontId="11" fillId="0" borderId="14" xfId="0" applyFont="1" applyBorder="1" applyAlignment="1" quotePrefix="1">
      <alignment horizontal="left" shrinkToFit="1"/>
    </xf>
    <xf numFmtId="0" fontId="10" fillId="0" borderId="0" xfId="0" applyFont="1" applyFill="1" applyBorder="1" applyAlignment="1" applyProtection="1">
      <alignment horizontal="center"/>
      <protection/>
    </xf>
    <xf numFmtId="4" fontId="18" fillId="34" borderId="42" xfId="0" applyNumberFormat="1" applyFont="1" applyFill="1" applyBorder="1" applyAlignment="1">
      <alignment/>
    </xf>
    <xf numFmtId="3" fontId="10" fillId="34" borderId="20" xfId="69" applyNumberFormat="1" applyFont="1" applyFill="1" applyBorder="1" applyAlignment="1">
      <alignment horizontal="center" shrinkToFit="1"/>
      <protection/>
    </xf>
    <xf numFmtId="3" fontId="10" fillId="34" borderId="50" xfId="69" applyNumberFormat="1" applyFont="1" applyFill="1" applyBorder="1" applyAlignment="1">
      <alignment horizontal="center" shrinkToFit="1"/>
      <protection/>
    </xf>
    <xf numFmtId="3" fontId="10" fillId="34" borderId="22" xfId="0" applyNumberFormat="1" applyFont="1" applyFill="1" applyBorder="1" applyAlignment="1">
      <alignment shrinkToFit="1"/>
    </xf>
    <xf numFmtId="3" fontId="10" fillId="34" borderId="31" xfId="0" applyNumberFormat="1" applyFont="1" applyFill="1" applyBorder="1" applyAlignment="1">
      <alignment shrinkToFit="1"/>
    </xf>
    <xf numFmtId="38" fontId="11" fillId="0" borderId="34" xfId="57" applyFont="1" applyBorder="1" applyAlignment="1" applyProtection="1">
      <alignment horizontal="center"/>
      <protection/>
    </xf>
    <xf numFmtId="0" fontId="11" fillId="35" borderId="15" xfId="0" applyFont="1" applyFill="1" applyBorder="1" applyAlignment="1" applyProtection="1">
      <alignment/>
      <protection/>
    </xf>
    <xf numFmtId="38" fontId="11" fillId="35" borderId="16" xfId="57" applyFont="1" applyFill="1" applyBorder="1" applyAlignment="1" applyProtection="1">
      <alignment/>
      <protection/>
    </xf>
    <xf numFmtId="0" fontId="11" fillId="35" borderId="0" xfId="0" applyFont="1" applyFill="1" applyBorder="1" applyAlignment="1">
      <alignment horizontal="left" shrinkToFit="1"/>
    </xf>
    <xf numFmtId="0" fontId="11" fillId="35" borderId="14" xfId="0" applyFont="1" applyFill="1" applyBorder="1" applyAlignment="1">
      <alignment horizontal="left" shrinkToFit="1"/>
    </xf>
    <xf numFmtId="0" fontId="11" fillId="35" borderId="12" xfId="0" applyFont="1" applyFill="1" applyBorder="1" applyAlignment="1" applyProtection="1">
      <alignment/>
      <protection/>
    </xf>
    <xf numFmtId="38" fontId="11" fillId="35" borderId="13" xfId="57" applyFont="1" applyFill="1" applyBorder="1" applyAlignment="1" applyProtection="1">
      <alignment/>
      <protection/>
    </xf>
    <xf numFmtId="3" fontId="10" fillId="0" borderId="18" xfId="0" applyNumberFormat="1" applyFont="1" applyFill="1" applyBorder="1" applyAlignment="1">
      <alignment shrinkToFit="1"/>
    </xf>
    <xf numFmtId="3" fontId="10" fillId="0" borderId="22" xfId="0" applyNumberFormat="1" applyFont="1" applyFill="1" applyBorder="1" applyAlignment="1">
      <alignment shrinkToFit="1"/>
    </xf>
    <xf numFmtId="3" fontId="8" fillId="34" borderId="22" xfId="0" applyNumberFormat="1" applyFont="1" applyFill="1" applyBorder="1" applyAlignment="1">
      <alignment shrinkToFit="1"/>
    </xf>
    <xf numFmtId="9" fontId="8" fillId="36" borderId="22" xfId="0" applyNumberFormat="1" applyFont="1" applyFill="1" applyBorder="1" applyAlignment="1">
      <alignment shrinkToFit="1"/>
    </xf>
    <xf numFmtId="9" fontId="10" fillId="34" borderId="22" xfId="0" applyNumberFormat="1" applyFont="1" applyFill="1" applyBorder="1" applyAlignment="1">
      <alignment shrinkToFit="1"/>
    </xf>
    <xf numFmtId="3" fontId="10" fillId="0" borderId="31" xfId="0" applyNumberFormat="1" applyFont="1" applyFill="1" applyBorder="1" applyAlignment="1">
      <alignment shrinkToFit="1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 applyProtection="1">
      <alignment/>
      <protection/>
    </xf>
    <xf numFmtId="0" fontId="11" fillId="0" borderId="53" xfId="0" applyFont="1" applyBorder="1" applyAlignment="1">
      <alignment horizontal="left" shrinkToFit="1"/>
    </xf>
    <xf numFmtId="0" fontId="11" fillId="0" borderId="54" xfId="0" applyFont="1" applyBorder="1" applyAlignment="1" applyProtection="1">
      <alignment/>
      <protection/>
    </xf>
    <xf numFmtId="38" fontId="11" fillId="0" borderId="55" xfId="57" applyFont="1" applyBorder="1" applyAlignment="1" applyProtection="1">
      <alignment/>
      <protection/>
    </xf>
    <xf numFmtId="38" fontId="11" fillId="0" borderId="53" xfId="57" applyFont="1" applyBorder="1" applyAlignment="1">
      <alignment/>
    </xf>
    <xf numFmtId="38" fontId="11" fillId="0" borderId="53" xfId="57" applyFont="1" applyBorder="1" applyAlignment="1">
      <alignment horizontal="center"/>
    </xf>
    <xf numFmtId="38" fontId="11" fillId="0" borderId="53" xfId="57" applyFont="1" applyBorder="1" applyAlignment="1" applyProtection="1">
      <alignment horizontal="center"/>
      <protection/>
    </xf>
    <xf numFmtId="38" fontId="11" fillId="0" borderId="54" xfId="57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181" fontId="13" fillId="0" borderId="55" xfId="57" applyNumberFormat="1" applyFont="1" applyBorder="1" applyAlignment="1" applyProtection="1">
      <alignment/>
      <protection/>
    </xf>
    <xf numFmtId="3" fontId="8" fillId="0" borderId="51" xfId="0" applyNumberFormat="1" applyFont="1" applyBorder="1" applyAlignment="1">
      <alignment shrinkToFit="1"/>
    </xf>
    <xf numFmtId="3" fontId="8" fillId="0" borderId="56" xfId="0" applyNumberFormat="1" applyFont="1" applyBorder="1" applyAlignment="1">
      <alignment shrinkToFit="1"/>
    </xf>
    <xf numFmtId="3" fontId="10" fillId="0" borderId="51" xfId="0" applyNumberFormat="1" applyFont="1" applyFill="1" applyBorder="1" applyAlignment="1">
      <alignment shrinkToFit="1"/>
    </xf>
    <xf numFmtId="4" fontId="8" fillId="0" borderId="51" xfId="0" applyNumberFormat="1" applyFont="1" applyBorder="1" applyAlignment="1">
      <alignment shrinkToFit="1"/>
    </xf>
    <xf numFmtId="3" fontId="10" fillId="0" borderId="51" xfId="0" applyNumberFormat="1" applyFont="1" applyBorder="1" applyAlignment="1">
      <alignment shrinkToFit="1"/>
    </xf>
    <xf numFmtId="3" fontId="10" fillId="0" borderId="57" xfId="0" applyNumberFormat="1" applyFont="1" applyBorder="1" applyAlignment="1">
      <alignment shrinkToFit="1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 applyProtection="1">
      <alignment/>
      <protection/>
    </xf>
    <xf numFmtId="0" fontId="11" fillId="0" borderId="60" xfId="0" applyFont="1" applyBorder="1" applyAlignment="1">
      <alignment horizontal="left" shrinkToFit="1"/>
    </xf>
    <xf numFmtId="0" fontId="11" fillId="0" borderId="61" xfId="0" applyFont="1" applyBorder="1" applyAlignment="1" applyProtection="1">
      <alignment/>
      <protection/>
    </xf>
    <xf numFmtId="38" fontId="11" fillId="0" borderId="62" xfId="57" applyFont="1" applyBorder="1" applyAlignment="1" applyProtection="1">
      <alignment/>
      <protection/>
    </xf>
    <xf numFmtId="38" fontId="11" fillId="0" borderId="60" xfId="57" applyFont="1" applyBorder="1" applyAlignment="1">
      <alignment/>
    </xf>
    <xf numFmtId="38" fontId="11" fillId="0" borderId="60" xfId="57" applyFont="1" applyBorder="1" applyAlignment="1">
      <alignment horizontal="center"/>
    </xf>
    <xf numFmtId="38" fontId="11" fillId="0" borderId="61" xfId="57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center"/>
      <protection/>
    </xf>
    <xf numFmtId="181" fontId="13" fillId="0" borderId="62" xfId="57" applyNumberFormat="1" applyFont="1" applyBorder="1" applyAlignment="1" applyProtection="1">
      <alignment/>
      <protection/>
    </xf>
    <xf numFmtId="3" fontId="8" fillId="0" borderId="58" xfId="0" applyNumberFormat="1" applyFont="1" applyBorder="1" applyAlignment="1">
      <alignment horizontal="center" shrinkToFit="1"/>
    </xf>
    <xf numFmtId="3" fontId="8" fillId="0" borderId="63" xfId="0" applyNumberFormat="1" applyFont="1" applyBorder="1" applyAlignment="1">
      <alignment horizontal="center" shrinkToFit="1"/>
    </xf>
    <xf numFmtId="4" fontId="8" fillId="0" borderId="58" xfId="0" applyNumberFormat="1" applyFont="1" applyBorder="1" applyAlignment="1">
      <alignment shrinkToFit="1"/>
    </xf>
    <xf numFmtId="3" fontId="8" fillId="0" borderId="58" xfId="0" applyNumberFormat="1" applyFont="1" applyBorder="1" applyAlignment="1">
      <alignment shrinkToFit="1"/>
    </xf>
    <xf numFmtId="3" fontId="8" fillId="0" borderId="64" xfId="0" applyNumberFormat="1" applyFont="1" applyBorder="1" applyAlignment="1">
      <alignment shrinkToFit="1"/>
    </xf>
    <xf numFmtId="3" fontId="10" fillId="0" borderId="18" xfId="0" applyNumberFormat="1" applyFont="1" applyFill="1" applyBorder="1" applyAlignment="1" quotePrefix="1">
      <alignment horizontal="center" shrinkToFit="1"/>
    </xf>
    <xf numFmtId="3" fontId="10" fillId="0" borderId="18" xfId="0" applyNumberFormat="1" applyFont="1" applyFill="1" applyBorder="1" applyAlignment="1">
      <alignment horizontal="center" shrinkToFit="1"/>
    </xf>
    <xf numFmtId="3" fontId="10" fillId="0" borderId="58" xfId="0" applyNumberFormat="1" applyFont="1" applyFill="1" applyBorder="1" applyAlignment="1">
      <alignment horizontal="center" shrinkToFit="1"/>
    </xf>
    <xf numFmtId="180" fontId="9" fillId="0" borderId="0" xfId="0" applyNumberFormat="1" applyFont="1" applyAlignment="1" quotePrefix="1">
      <alignment horizontal="center"/>
    </xf>
    <xf numFmtId="0" fontId="11" fillId="0" borderId="14" xfId="0" applyFont="1" applyFill="1" applyBorder="1" applyAlignment="1" quotePrefix="1">
      <alignment horizontal="left" shrinkToFit="1"/>
    </xf>
    <xf numFmtId="0" fontId="11" fillId="35" borderId="0" xfId="0" applyFont="1" applyFill="1" applyBorder="1" applyAlignment="1">
      <alignment horizontal="left"/>
    </xf>
    <xf numFmtId="38" fontId="11" fillId="35" borderId="0" xfId="57" applyFont="1" applyFill="1" applyBorder="1" applyAlignment="1">
      <alignment/>
    </xf>
    <xf numFmtId="38" fontId="11" fillId="35" borderId="0" xfId="57" applyFont="1" applyFill="1" applyBorder="1" applyAlignment="1">
      <alignment horizontal="center"/>
    </xf>
    <xf numFmtId="38" fontId="11" fillId="35" borderId="15" xfId="57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center"/>
      <protection/>
    </xf>
    <xf numFmtId="181" fontId="13" fillId="35" borderId="16" xfId="57" applyNumberFormat="1" applyFont="1" applyFill="1" applyBorder="1" applyAlignment="1" applyProtection="1">
      <alignment/>
      <protection/>
    </xf>
    <xf numFmtId="0" fontId="11" fillId="35" borderId="14" xfId="0" applyFont="1" applyFill="1" applyBorder="1" applyAlignment="1" quotePrefix="1">
      <alignment horizontal="left"/>
    </xf>
    <xf numFmtId="38" fontId="11" fillId="35" borderId="14" xfId="57" applyFont="1" applyFill="1" applyBorder="1" applyAlignment="1">
      <alignment/>
    </xf>
    <xf numFmtId="38" fontId="11" fillId="35" borderId="14" xfId="57" applyFont="1" applyFill="1" applyBorder="1" applyAlignment="1">
      <alignment horizontal="center"/>
    </xf>
    <xf numFmtId="38" fontId="11" fillId="35" borderId="12" xfId="57" applyFont="1" applyFill="1" applyBorder="1" applyAlignment="1" applyProtection="1">
      <alignment horizontal="center"/>
      <protection/>
    </xf>
    <xf numFmtId="0" fontId="11" fillId="35" borderId="14" xfId="0" applyFont="1" applyFill="1" applyBorder="1" applyAlignment="1" applyProtection="1">
      <alignment horizontal="center"/>
      <protection/>
    </xf>
    <xf numFmtId="181" fontId="13" fillId="35" borderId="13" xfId="57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38" fontId="10" fillId="0" borderId="16" xfId="57" applyFont="1" applyFill="1" applyBorder="1" applyAlignment="1" applyProtection="1">
      <alignment/>
      <protection/>
    </xf>
    <xf numFmtId="38" fontId="10" fillId="0" borderId="0" xfId="57" applyFont="1" applyFill="1" applyBorder="1" applyAlignment="1" applyProtection="1">
      <alignment/>
      <protection/>
    </xf>
    <xf numFmtId="38" fontId="10" fillId="0" borderId="0" xfId="57" applyFont="1" applyFill="1" applyBorder="1" applyAlignment="1" applyProtection="1">
      <alignment horizontal="center"/>
      <protection/>
    </xf>
    <xf numFmtId="38" fontId="10" fillId="0" borderId="15" xfId="57" applyFont="1" applyFill="1" applyBorder="1" applyAlignment="1" applyProtection="1">
      <alignment horizontal="center"/>
      <protection/>
    </xf>
    <xf numFmtId="38" fontId="11" fillId="0" borderId="0" xfId="57" applyFont="1" applyFill="1" applyBorder="1" applyAlignment="1">
      <alignment horizontal="left"/>
    </xf>
    <xf numFmtId="38" fontId="11" fillId="0" borderId="14" xfId="57" applyFont="1" applyFill="1" applyBorder="1" applyAlignment="1">
      <alignment horizontal="left"/>
    </xf>
    <xf numFmtId="0" fontId="11" fillId="0" borderId="14" xfId="0" applyFont="1" applyFill="1" applyBorder="1" applyAlignment="1" applyProtection="1" quotePrefix="1">
      <alignment horizontal="center"/>
      <protection/>
    </xf>
    <xf numFmtId="0" fontId="11" fillId="35" borderId="14" xfId="0" applyFont="1" applyFill="1" applyBorder="1" applyAlignment="1">
      <alignment horizontal="left"/>
    </xf>
    <xf numFmtId="38" fontId="9" fillId="0" borderId="0" xfId="57" applyFont="1" applyAlignment="1">
      <alignment/>
    </xf>
    <xf numFmtId="38" fontId="12" fillId="0" borderId="34" xfId="55" applyFont="1" applyBorder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Alignment="1">
      <alignment horizontal="center"/>
    </xf>
    <xf numFmtId="176" fontId="9" fillId="0" borderId="0" xfId="0" applyNumberFormat="1" applyFont="1" applyAlignment="1" quotePrefix="1">
      <alignment horizontal="left"/>
    </xf>
    <xf numFmtId="38" fontId="9" fillId="0" borderId="0" xfId="55" applyFont="1" applyAlignment="1" quotePrefix="1">
      <alignment horizontal="center"/>
    </xf>
    <xf numFmtId="38" fontId="9" fillId="0" borderId="0" xfId="55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42" xfId="0" applyFont="1" applyBorder="1" applyAlignment="1">
      <alignment/>
    </xf>
    <xf numFmtId="38" fontId="9" fillId="0" borderId="42" xfId="55" applyFont="1" applyBorder="1" applyAlignment="1">
      <alignment/>
    </xf>
    <xf numFmtId="38" fontId="12" fillId="0" borderId="0" xfId="55" applyFont="1" applyAlignment="1">
      <alignment horizontal="center"/>
    </xf>
    <xf numFmtId="38" fontId="12" fillId="0" borderId="0" xfId="55" applyFont="1" applyAlignment="1">
      <alignment/>
    </xf>
    <xf numFmtId="38" fontId="12" fillId="0" borderId="20" xfId="55" applyFont="1" applyBorder="1" applyAlignment="1">
      <alignment/>
    </xf>
    <xf numFmtId="38" fontId="12" fillId="0" borderId="25" xfId="55" applyFont="1" applyBorder="1" applyAlignment="1">
      <alignment/>
    </xf>
    <xf numFmtId="38" fontId="12" fillId="0" borderId="0" xfId="55" applyFont="1" applyBorder="1" applyAlignment="1">
      <alignment/>
    </xf>
    <xf numFmtId="38" fontId="12" fillId="0" borderId="14" xfId="55" applyFont="1" applyBorder="1" applyAlignment="1">
      <alignment/>
    </xf>
    <xf numFmtId="38" fontId="12" fillId="0" borderId="40" xfId="55" applyFont="1" applyBorder="1" applyAlignment="1">
      <alignment/>
    </xf>
    <xf numFmtId="0" fontId="12" fillId="0" borderId="29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/>
    </xf>
    <xf numFmtId="0" fontId="12" fillId="0" borderId="21" xfId="0" applyNumberFormat="1" applyFont="1" applyFill="1" applyBorder="1" applyAlignment="1">
      <alignment horizontal="center"/>
    </xf>
    <xf numFmtId="38" fontId="12" fillId="0" borderId="0" xfId="55" applyFont="1" applyFill="1" applyBorder="1" applyAlignment="1">
      <alignment/>
    </xf>
    <xf numFmtId="38" fontId="12" fillId="0" borderId="14" xfId="55" applyFont="1" applyFill="1" applyBorder="1" applyAlignment="1">
      <alignment/>
    </xf>
    <xf numFmtId="0" fontId="10" fillId="0" borderId="14" xfId="0" applyFont="1" applyFill="1" applyBorder="1" applyAlignment="1">
      <alignment horizontal="left" shrinkToFit="1"/>
    </xf>
    <xf numFmtId="0" fontId="10" fillId="0" borderId="12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 shrinkToFit="1"/>
    </xf>
    <xf numFmtId="0" fontId="10" fillId="0" borderId="14" xfId="0" applyFont="1" applyBorder="1" applyAlignment="1">
      <alignment horizontal="left" shrinkToFit="1"/>
    </xf>
    <xf numFmtId="180" fontId="10" fillId="0" borderId="65" xfId="0" applyNumberFormat="1" applyFont="1" applyBorder="1" applyAlignment="1" applyProtection="1">
      <alignment/>
      <protection/>
    </xf>
    <xf numFmtId="38" fontId="10" fillId="0" borderId="14" xfId="55" applyFont="1" applyBorder="1" applyAlignment="1">
      <alignment/>
    </xf>
    <xf numFmtId="181" fontId="10" fillId="0" borderId="13" xfId="55" applyNumberFormat="1" applyFont="1" applyBorder="1" applyAlignment="1" applyProtection="1">
      <alignment/>
      <protection/>
    </xf>
    <xf numFmtId="181" fontId="10" fillId="0" borderId="16" xfId="55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180" fontId="10" fillId="0" borderId="0" xfId="55" applyNumberFormat="1" applyFont="1" applyAlignment="1">
      <alignment horizontal="center"/>
    </xf>
    <xf numFmtId="181" fontId="10" fillId="0" borderId="0" xfId="55" applyNumberFormat="1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 applyProtection="1">
      <alignment/>
      <protection/>
    </xf>
    <xf numFmtId="0" fontId="10" fillId="0" borderId="0" xfId="0" applyFont="1" applyBorder="1" applyAlignment="1">
      <alignment horizontal="left" shrinkToFit="1"/>
    </xf>
    <xf numFmtId="38" fontId="10" fillId="0" borderId="0" xfId="55" applyFont="1" applyBorder="1" applyAlignment="1">
      <alignment/>
    </xf>
    <xf numFmtId="38" fontId="10" fillId="0" borderId="0" xfId="55" applyFont="1" applyBorder="1" applyAlignment="1">
      <alignment horizontal="center"/>
    </xf>
    <xf numFmtId="38" fontId="10" fillId="0" borderId="15" xfId="55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38" fontId="10" fillId="0" borderId="26" xfId="55" applyFont="1" applyBorder="1" applyAlignment="1" applyProtection="1">
      <alignment/>
      <protection/>
    </xf>
    <xf numFmtId="38" fontId="10" fillId="0" borderId="25" xfId="55" applyFont="1" applyBorder="1" applyAlignment="1">
      <alignment/>
    </xf>
    <xf numFmtId="38" fontId="10" fillId="0" borderId="25" xfId="55" applyFont="1" applyBorder="1" applyAlignment="1">
      <alignment horizontal="center"/>
    </xf>
    <xf numFmtId="38" fontId="10" fillId="0" borderId="25" xfId="55" applyFont="1" applyBorder="1" applyAlignment="1" applyProtection="1">
      <alignment horizontal="center"/>
      <protection/>
    </xf>
    <xf numFmtId="38" fontId="10" fillId="0" borderId="24" xfId="55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181" fontId="10" fillId="0" borderId="26" xfId="55" applyNumberFormat="1" applyFont="1" applyBorder="1" applyAlignment="1" applyProtection="1">
      <alignment/>
      <protection/>
    </xf>
    <xf numFmtId="180" fontId="10" fillId="0" borderId="66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38" fontId="10" fillId="0" borderId="13" xfId="55" applyFont="1" applyBorder="1" applyAlignment="1" applyProtection="1">
      <alignment/>
      <protection/>
    </xf>
    <xf numFmtId="38" fontId="10" fillId="0" borderId="14" xfId="55" applyFont="1" applyBorder="1" applyAlignment="1">
      <alignment horizontal="center"/>
    </xf>
    <xf numFmtId="38" fontId="10" fillId="0" borderId="14" xfId="55" applyFont="1" applyBorder="1" applyAlignment="1" applyProtection="1">
      <alignment horizontal="center"/>
      <protection/>
    </xf>
    <xf numFmtId="38" fontId="10" fillId="0" borderId="12" xfId="55" applyFont="1" applyBorder="1" applyAlignment="1" applyProtection="1">
      <alignment horizontal="center"/>
      <protection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 applyProtection="1">
      <alignment/>
      <protection/>
    </xf>
    <xf numFmtId="0" fontId="10" fillId="0" borderId="34" xfId="0" applyFont="1" applyBorder="1" applyAlignment="1">
      <alignment horizontal="left" shrinkToFit="1"/>
    </xf>
    <xf numFmtId="0" fontId="10" fillId="0" borderId="33" xfId="0" applyFont="1" applyBorder="1" applyAlignment="1" applyProtection="1">
      <alignment/>
      <protection/>
    </xf>
    <xf numFmtId="38" fontId="10" fillId="0" borderId="35" xfId="55" applyFont="1" applyBorder="1" applyAlignment="1" applyProtection="1">
      <alignment/>
      <protection/>
    </xf>
    <xf numFmtId="38" fontId="10" fillId="0" borderId="34" xfId="55" applyFont="1" applyBorder="1" applyAlignment="1">
      <alignment/>
    </xf>
    <xf numFmtId="38" fontId="10" fillId="0" borderId="34" xfId="55" applyFont="1" applyBorder="1" applyAlignment="1">
      <alignment horizontal="center"/>
    </xf>
    <xf numFmtId="38" fontId="10" fillId="0" borderId="34" xfId="55" applyFont="1" applyBorder="1" applyAlignment="1" applyProtection="1">
      <alignment horizontal="center"/>
      <protection/>
    </xf>
    <xf numFmtId="38" fontId="10" fillId="0" borderId="33" xfId="55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/>
      <protection/>
    </xf>
    <xf numFmtId="181" fontId="10" fillId="0" borderId="35" xfId="55" applyNumberFormat="1" applyFont="1" applyBorder="1" applyAlignment="1" applyProtection="1">
      <alignment/>
      <protection/>
    </xf>
    <xf numFmtId="180" fontId="10" fillId="0" borderId="67" xfId="0" applyNumberFormat="1" applyFont="1" applyBorder="1" applyAlignment="1" applyProtection="1">
      <alignment/>
      <protection/>
    </xf>
    <xf numFmtId="0" fontId="10" fillId="0" borderId="50" xfId="0" applyFont="1" applyBorder="1" applyAlignment="1">
      <alignment horizontal="center"/>
    </xf>
    <xf numFmtId="0" fontId="10" fillId="0" borderId="20" xfId="0" applyFont="1" applyBorder="1" applyAlignment="1">
      <alignment horizontal="left" shrinkToFit="1"/>
    </xf>
    <xf numFmtId="38" fontId="10" fillId="0" borderId="37" xfId="55" applyFont="1" applyBorder="1" applyAlignment="1" applyProtection="1">
      <alignment/>
      <protection/>
    </xf>
    <xf numFmtId="38" fontId="10" fillId="0" borderId="20" xfId="55" applyFont="1" applyBorder="1" applyAlignment="1">
      <alignment/>
    </xf>
    <xf numFmtId="38" fontId="10" fillId="0" borderId="20" xfId="55" applyFont="1" applyBorder="1" applyAlignment="1">
      <alignment horizontal="center"/>
    </xf>
    <xf numFmtId="38" fontId="10" fillId="0" borderId="17" xfId="55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181" fontId="10" fillId="0" borderId="37" xfId="55" applyNumberFormat="1" applyFont="1" applyBorder="1" applyAlignment="1" applyProtection="1">
      <alignment/>
      <protection/>
    </xf>
    <xf numFmtId="180" fontId="10" fillId="0" borderId="68" xfId="0" applyNumberFormat="1" applyFont="1" applyBorder="1" applyAlignment="1" applyProtection="1">
      <alignment/>
      <protection/>
    </xf>
    <xf numFmtId="180" fontId="10" fillId="0" borderId="69" xfId="0" applyNumberFormat="1" applyFont="1" applyBorder="1" applyAlignment="1" applyProtection="1">
      <alignment/>
      <protection/>
    </xf>
    <xf numFmtId="180" fontId="10" fillId="0" borderId="65" xfId="0" applyNumberFormat="1" applyFont="1" applyFill="1" applyBorder="1" applyAlignment="1" applyProtection="1">
      <alignment/>
      <protection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 applyProtection="1">
      <alignment/>
      <protection/>
    </xf>
    <xf numFmtId="0" fontId="10" fillId="0" borderId="40" xfId="0" applyFont="1" applyBorder="1" applyAlignment="1">
      <alignment horizontal="left" shrinkToFit="1"/>
    </xf>
    <xf numFmtId="0" fontId="10" fillId="0" borderId="72" xfId="0" applyFont="1" applyBorder="1" applyAlignment="1" applyProtection="1">
      <alignment/>
      <protection/>
    </xf>
    <xf numFmtId="38" fontId="10" fillId="0" borderId="39" xfId="55" applyFont="1" applyBorder="1" applyAlignment="1" applyProtection="1">
      <alignment/>
      <protection/>
    </xf>
    <xf numFmtId="38" fontId="10" fillId="0" borderId="40" xfId="55" applyFont="1" applyBorder="1" applyAlignment="1">
      <alignment/>
    </xf>
    <xf numFmtId="38" fontId="10" fillId="0" borderId="40" xfId="55" applyFont="1" applyBorder="1" applyAlignment="1">
      <alignment horizontal="center"/>
    </xf>
    <xf numFmtId="38" fontId="10" fillId="0" borderId="72" xfId="55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181" fontId="10" fillId="0" borderId="39" xfId="55" applyNumberFormat="1" applyFont="1" applyBorder="1" applyAlignment="1" applyProtection="1">
      <alignment/>
      <protection/>
    </xf>
    <xf numFmtId="38" fontId="10" fillId="0" borderId="16" xfId="55" applyFont="1" applyFill="1" applyBorder="1" applyAlignment="1" applyProtection="1">
      <alignment/>
      <protection/>
    </xf>
    <xf numFmtId="38" fontId="10" fillId="0" borderId="0" xfId="55" applyFont="1" applyFill="1" applyBorder="1" applyAlignment="1">
      <alignment/>
    </xf>
    <xf numFmtId="38" fontId="10" fillId="0" borderId="0" xfId="55" applyFont="1" applyFill="1" applyBorder="1" applyAlignment="1">
      <alignment horizontal="center"/>
    </xf>
    <xf numFmtId="38" fontId="10" fillId="0" borderId="15" xfId="55" applyFont="1" applyFill="1" applyBorder="1" applyAlignment="1" applyProtection="1">
      <alignment horizontal="center"/>
      <protection/>
    </xf>
    <xf numFmtId="38" fontId="10" fillId="0" borderId="13" xfId="55" applyFont="1" applyFill="1" applyBorder="1" applyAlignment="1" applyProtection="1">
      <alignment/>
      <protection/>
    </xf>
    <xf numFmtId="38" fontId="10" fillId="0" borderId="14" xfId="55" applyFont="1" applyFill="1" applyBorder="1" applyAlignment="1">
      <alignment/>
    </xf>
    <xf numFmtId="38" fontId="10" fillId="0" borderId="14" xfId="55" applyFont="1" applyFill="1" applyBorder="1" applyAlignment="1">
      <alignment horizontal="center"/>
    </xf>
    <xf numFmtId="38" fontId="10" fillId="0" borderId="14" xfId="55" applyFont="1" applyFill="1" applyBorder="1" applyAlignment="1" applyProtection="1">
      <alignment horizontal="center"/>
      <protection/>
    </xf>
    <xf numFmtId="38" fontId="10" fillId="0" borderId="12" xfId="55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>
      <alignment horizontal="left" shrinkToFit="1"/>
    </xf>
    <xf numFmtId="0" fontId="10" fillId="0" borderId="72" xfId="0" applyFont="1" applyFill="1" applyBorder="1" applyAlignment="1" applyProtection="1">
      <alignment/>
      <protection/>
    </xf>
    <xf numFmtId="38" fontId="10" fillId="0" borderId="39" xfId="55" applyFont="1" applyFill="1" applyBorder="1" applyAlignment="1" applyProtection="1">
      <alignment/>
      <protection/>
    </xf>
    <xf numFmtId="38" fontId="10" fillId="0" borderId="40" xfId="55" applyFont="1" applyFill="1" applyBorder="1" applyAlignment="1">
      <alignment/>
    </xf>
    <xf numFmtId="38" fontId="10" fillId="0" borderId="40" xfId="55" applyFont="1" applyFill="1" applyBorder="1" applyAlignment="1">
      <alignment horizontal="center"/>
    </xf>
    <xf numFmtId="38" fontId="10" fillId="0" borderId="72" xfId="55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 applyProtection="1">
      <alignment/>
      <protection/>
    </xf>
    <xf numFmtId="180" fontId="10" fillId="0" borderId="67" xfId="0" applyNumberFormat="1" applyFont="1" applyFill="1" applyBorder="1" applyAlignment="1" applyProtection="1">
      <alignment/>
      <protection/>
    </xf>
    <xf numFmtId="38" fontId="10" fillId="0" borderId="0" xfId="57" applyFont="1" applyBorder="1" applyAlignment="1">
      <alignment/>
    </xf>
    <xf numFmtId="38" fontId="10" fillId="0" borderId="13" xfId="57" applyFont="1" applyBorder="1" applyAlignment="1" applyProtection="1">
      <alignment/>
      <protection/>
    </xf>
    <xf numFmtId="38" fontId="10" fillId="0" borderId="14" xfId="57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Border="1" applyAlignment="1">
      <alignment horizontal="distributed"/>
    </xf>
    <xf numFmtId="0" fontId="10" fillId="0" borderId="73" xfId="0" applyFont="1" applyBorder="1" applyAlignment="1" quotePrefix="1">
      <alignment horizontal="center"/>
    </xf>
    <xf numFmtId="0" fontId="10" fillId="0" borderId="74" xfId="0" applyFont="1" applyBorder="1" applyAlignment="1" applyProtection="1">
      <alignment/>
      <protection/>
    </xf>
    <xf numFmtId="0" fontId="10" fillId="0" borderId="25" xfId="0" applyFont="1" applyBorder="1" applyAlignment="1">
      <alignment horizontal="distributed"/>
    </xf>
    <xf numFmtId="38" fontId="10" fillId="0" borderId="24" xfId="55" applyFont="1" applyBorder="1" applyAlignment="1" applyProtection="1">
      <alignment/>
      <protection/>
    </xf>
    <xf numFmtId="0" fontId="10" fillId="0" borderId="14" xfId="0" applyFont="1" applyBorder="1" applyAlignment="1">
      <alignment horizontal="distributed"/>
    </xf>
    <xf numFmtId="38" fontId="10" fillId="0" borderId="12" xfId="55" applyFont="1" applyBorder="1" applyAlignment="1" applyProtection="1">
      <alignment/>
      <protection/>
    </xf>
    <xf numFmtId="0" fontId="10" fillId="0" borderId="14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38" fontId="10" fillId="0" borderId="14" xfId="55" applyFont="1" applyBorder="1" applyAlignment="1" applyProtection="1">
      <alignment/>
      <protection/>
    </xf>
    <xf numFmtId="0" fontId="10" fillId="0" borderId="14" xfId="0" applyFont="1" applyBorder="1" applyAlignment="1">
      <alignment horizontal="right"/>
    </xf>
    <xf numFmtId="0" fontId="10" fillId="0" borderId="13" xfId="0" applyFont="1" applyBorder="1" applyAlignment="1" applyProtection="1">
      <alignment/>
      <protection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4" xfId="0" applyFont="1" applyBorder="1" applyAlignment="1">
      <alignment horizontal="center"/>
    </xf>
    <xf numFmtId="38" fontId="10" fillId="0" borderId="33" xfId="55" applyFont="1" applyBorder="1" applyAlignment="1" applyProtection="1">
      <alignment/>
      <protection/>
    </xf>
    <xf numFmtId="38" fontId="10" fillId="0" borderId="15" xfId="57" applyFont="1" applyBorder="1" applyAlignment="1" applyProtection="1">
      <alignment/>
      <protection/>
    </xf>
    <xf numFmtId="38" fontId="10" fillId="0" borderId="14" xfId="57" applyFont="1" applyBorder="1" applyAlignment="1" applyProtection="1">
      <alignment/>
      <protection/>
    </xf>
    <xf numFmtId="38" fontId="10" fillId="0" borderId="12" xfId="57" applyFont="1" applyBorder="1" applyAlignment="1" applyProtection="1">
      <alignment/>
      <protection/>
    </xf>
    <xf numFmtId="181" fontId="10" fillId="0" borderId="16" xfId="57" applyNumberFormat="1" applyFont="1" applyBorder="1" applyAlignment="1" applyProtection="1">
      <alignment/>
      <protection/>
    </xf>
    <xf numFmtId="181" fontId="10" fillId="0" borderId="13" xfId="57" applyNumberFormat="1" applyFont="1" applyBorder="1" applyAlignment="1" applyProtection="1">
      <alignment/>
      <protection/>
    </xf>
    <xf numFmtId="0" fontId="10" fillId="0" borderId="71" xfId="0" applyFont="1" applyFill="1" applyBorder="1" applyAlignment="1" applyProtection="1">
      <alignment/>
      <protection/>
    </xf>
    <xf numFmtId="0" fontId="10" fillId="0" borderId="28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1" fillId="35" borderId="34" xfId="0" applyFont="1" applyFill="1" applyBorder="1" applyAlignment="1">
      <alignment horizontal="left"/>
    </xf>
    <xf numFmtId="0" fontId="11" fillId="35" borderId="33" xfId="0" applyFont="1" applyFill="1" applyBorder="1" applyAlignment="1" applyProtection="1">
      <alignment/>
      <protection/>
    </xf>
    <xf numFmtId="38" fontId="11" fillId="35" borderId="35" xfId="57" applyFont="1" applyFill="1" applyBorder="1" applyAlignment="1" applyProtection="1">
      <alignment/>
      <protection/>
    </xf>
    <xf numFmtId="3" fontId="8" fillId="0" borderId="20" xfId="0" applyNumberFormat="1" applyFont="1" applyBorder="1" applyAlignment="1">
      <alignment horizontal="center" shrinkToFit="1"/>
    </xf>
    <xf numFmtId="3" fontId="8" fillId="0" borderId="38" xfId="0" applyNumberFormat="1" applyFont="1" applyBorder="1" applyAlignment="1">
      <alignment horizontal="center" shrinkToFit="1"/>
    </xf>
    <xf numFmtId="0" fontId="11" fillId="35" borderId="24" xfId="0" applyFont="1" applyFill="1" applyBorder="1" applyAlignment="1" applyProtection="1">
      <alignment/>
      <protection/>
    </xf>
    <xf numFmtId="38" fontId="11" fillId="35" borderId="26" xfId="57" applyFont="1" applyFill="1" applyBorder="1" applyAlignment="1" applyProtection="1">
      <alignment/>
      <protection/>
    </xf>
    <xf numFmtId="181" fontId="13" fillId="0" borderId="26" xfId="57" applyNumberFormat="1" applyFont="1" applyBorder="1" applyAlignment="1" applyProtection="1">
      <alignment/>
      <protection/>
    </xf>
    <xf numFmtId="3" fontId="8" fillId="0" borderId="14" xfId="0" applyNumberFormat="1" applyFont="1" applyBorder="1" applyAlignment="1">
      <alignment shrinkToFit="1"/>
    </xf>
    <xf numFmtId="3" fontId="8" fillId="0" borderId="29" xfId="0" applyNumberFormat="1" applyFont="1" applyBorder="1" applyAlignment="1">
      <alignment shrinkToFit="1"/>
    </xf>
    <xf numFmtId="3" fontId="8" fillId="0" borderId="75" xfId="0" applyNumberFormat="1" applyFont="1" applyBorder="1" applyAlignment="1">
      <alignment horizontal="center" shrinkToFit="1"/>
    </xf>
    <xf numFmtId="3" fontId="8" fillId="0" borderId="76" xfId="0" applyNumberFormat="1" applyFont="1" applyBorder="1" applyAlignment="1">
      <alignment shrinkToFit="1"/>
    </xf>
    <xf numFmtId="180" fontId="10" fillId="0" borderId="68" xfId="0" applyNumberFormat="1" applyFont="1" applyBorder="1" applyAlignment="1">
      <alignment horizontal="center" vertical="center"/>
    </xf>
    <xf numFmtId="180" fontId="10" fillId="0" borderId="67" xfId="0" applyNumberFormat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81" fontId="10" fillId="0" borderId="68" xfId="55" applyNumberFormat="1" applyFont="1" applyBorder="1" applyAlignment="1">
      <alignment horizontal="center" vertical="center"/>
    </xf>
    <xf numFmtId="181" fontId="10" fillId="0" borderId="67" xfId="55" applyNumberFormat="1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3" fontId="8" fillId="0" borderId="79" xfId="0" applyNumberFormat="1" applyFont="1" applyBorder="1" applyAlignment="1">
      <alignment horizontal="center" vertical="center"/>
    </xf>
    <xf numFmtId="3" fontId="8" fillId="0" borderId="80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4" fontId="8" fillId="0" borderId="80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3" fontId="10" fillId="0" borderId="22" xfId="69" applyNumberFormat="1" applyFont="1" applyBorder="1" applyAlignment="1">
      <alignment horizontal="right" shrinkToFit="1"/>
      <protection/>
    </xf>
    <xf numFmtId="3" fontId="10" fillId="0" borderId="14" xfId="69" applyNumberFormat="1" applyFont="1" applyBorder="1" applyAlignment="1">
      <alignment horizontal="right" shrinkToFit="1"/>
      <protection/>
    </xf>
    <xf numFmtId="3" fontId="10" fillId="0" borderId="29" xfId="69" applyNumberFormat="1" applyFont="1" applyBorder="1" applyAlignment="1">
      <alignment horizontal="right" shrinkToFit="1"/>
      <protection/>
    </xf>
    <xf numFmtId="181" fontId="13" fillId="0" borderId="68" xfId="57" applyNumberFormat="1" applyFont="1" applyBorder="1" applyAlignment="1">
      <alignment horizontal="center" vertical="center"/>
    </xf>
    <xf numFmtId="181" fontId="13" fillId="0" borderId="67" xfId="57" applyNumberFormat="1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パーセント 2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桁区切り 2" xfId="57"/>
    <cellStyle name="桁区切り 3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標準 4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AC37"/>
  <sheetViews>
    <sheetView showGridLines="0" showZeros="0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:D7"/>
    </sheetView>
  </sheetViews>
  <sheetFormatPr defaultColWidth="8.875" defaultRowHeight="13.5"/>
  <cols>
    <col min="1" max="1" width="5.625" style="12" customWidth="1"/>
    <col min="2" max="2" width="4.625" style="1" customWidth="1"/>
    <col min="3" max="3" width="1.625" style="1" customWidth="1"/>
    <col min="4" max="4" width="18.625" style="1" customWidth="1"/>
    <col min="5" max="6" width="1.625" style="1" customWidth="1"/>
    <col min="7" max="7" width="6.125" style="1" customWidth="1"/>
    <col min="8" max="8" width="2.125" style="1" customWidth="1"/>
    <col min="9" max="9" width="5.625" style="1" customWidth="1"/>
    <col min="10" max="10" width="1.625" style="1" customWidth="1"/>
    <col min="11" max="11" width="5.625" style="1" customWidth="1"/>
    <col min="12" max="12" width="1.625" style="1" customWidth="1"/>
    <col min="13" max="13" width="5.625" style="1" customWidth="1"/>
    <col min="14" max="14" width="6.00390625" style="1" customWidth="1"/>
    <col min="15" max="15" width="10.625" style="265" customWidth="1"/>
    <col min="16" max="16" width="2.625" style="1" customWidth="1"/>
    <col min="17" max="17" width="13.50390625" style="22" customWidth="1"/>
    <col min="18" max="18" width="18.00390625" style="22" customWidth="1"/>
    <col min="19" max="19" width="1.625" style="23" customWidth="1"/>
    <col min="20" max="20" width="8.75390625" style="23" customWidth="1"/>
    <col min="21" max="21" width="15.625" style="23" customWidth="1"/>
    <col min="22" max="22" width="2.625" style="23" customWidth="1"/>
    <col min="23" max="23" width="6.625" style="23" customWidth="1"/>
    <col min="24" max="24" width="10.625" style="14" customWidth="1"/>
    <col min="25" max="25" width="5.875" style="2" customWidth="1"/>
    <col min="26" max="26" width="11.375" style="15" bestFit="1" customWidth="1"/>
    <col min="27" max="27" width="3.50390625" style="16" bestFit="1" customWidth="1"/>
    <col min="28" max="28" width="8.875" style="2" customWidth="1"/>
    <col min="29" max="29" width="18.875" style="150" customWidth="1"/>
    <col min="30" max="16384" width="8.875" style="2" customWidth="1"/>
  </cols>
  <sheetData>
    <row r="1" spans="2:29" ht="15" customHeight="1">
      <c r="B1" s="18">
        <v>4</v>
      </c>
      <c r="C1" s="18">
        <v>1</v>
      </c>
      <c r="D1" s="18">
        <v>18</v>
      </c>
      <c r="E1" s="18">
        <v>1</v>
      </c>
      <c r="F1" s="18">
        <v>1</v>
      </c>
      <c r="G1" s="18">
        <v>5.5</v>
      </c>
      <c r="H1" s="19">
        <v>1.5</v>
      </c>
      <c r="I1" s="18">
        <v>5</v>
      </c>
      <c r="J1" s="18">
        <v>1</v>
      </c>
      <c r="K1" s="18">
        <v>5</v>
      </c>
      <c r="L1" s="18">
        <v>1</v>
      </c>
      <c r="M1" s="18">
        <v>5</v>
      </c>
      <c r="N1" s="20">
        <v>5.38</v>
      </c>
      <c r="O1" s="264">
        <v>10</v>
      </c>
      <c r="P1" s="18">
        <v>2</v>
      </c>
      <c r="Q1" s="21">
        <v>12.88</v>
      </c>
      <c r="R1" s="21">
        <v>17.38</v>
      </c>
      <c r="S1" s="13">
        <v>1</v>
      </c>
      <c r="T1" s="13">
        <v>8.13</v>
      </c>
      <c r="U1" s="13">
        <v>15</v>
      </c>
      <c r="V1" s="13">
        <v>2</v>
      </c>
      <c r="W1" s="13">
        <v>6</v>
      </c>
      <c r="AB1" s="2" t="s">
        <v>30</v>
      </c>
      <c r="AC1" s="232" t="e">
        <f>SUM(#REF!,#REF!,#REF!,#REF!,#REF!)</f>
        <v>#REF!</v>
      </c>
    </row>
    <row r="2" spans="4:5" ht="15" customHeight="1">
      <c r="D2" s="346" t="s">
        <v>19</v>
      </c>
      <c r="E2" s="346" t="s">
        <v>20</v>
      </c>
    </row>
    <row r="3" ht="15" customHeight="1">
      <c r="B3" s="78" t="s">
        <v>28</v>
      </c>
    </row>
    <row r="4" spans="2:27" ht="15" customHeight="1">
      <c r="B4" s="392" t="s">
        <v>6</v>
      </c>
      <c r="C4" s="393"/>
      <c r="D4" s="393"/>
      <c r="E4" s="394"/>
      <c r="F4" s="398" t="s">
        <v>7</v>
      </c>
      <c r="G4" s="393"/>
      <c r="H4" s="393"/>
      <c r="I4" s="393"/>
      <c r="J4" s="393"/>
      <c r="K4" s="393"/>
      <c r="L4" s="393"/>
      <c r="M4" s="394"/>
      <c r="N4" s="393" t="s">
        <v>3</v>
      </c>
      <c r="O4" s="400" t="s">
        <v>8</v>
      </c>
      <c r="P4" s="400"/>
      <c r="Q4" s="386" t="s">
        <v>9</v>
      </c>
      <c r="R4" s="386" t="s">
        <v>10</v>
      </c>
      <c r="S4" s="388" t="s">
        <v>4</v>
      </c>
      <c r="T4" s="388"/>
      <c r="U4" s="388"/>
      <c r="V4" s="388"/>
      <c r="W4" s="389"/>
      <c r="X4" s="24"/>
      <c r="Y4" s="11"/>
      <c r="Z4" s="24"/>
      <c r="AA4" s="25"/>
    </row>
    <row r="5" spans="2:27" ht="15" customHeight="1">
      <c r="B5" s="395"/>
      <c r="C5" s="396"/>
      <c r="D5" s="396"/>
      <c r="E5" s="397"/>
      <c r="F5" s="399"/>
      <c r="G5" s="396"/>
      <c r="H5" s="396"/>
      <c r="I5" s="396"/>
      <c r="J5" s="396"/>
      <c r="K5" s="396"/>
      <c r="L5" s="396"/>
      <c r="M5" s="397"/>
      <c r="N5" s="396"/>
      <c r="O5" s="401"/>
      <c r="P5" s="401"/>
      <c r="Q5" s="387"/>
      <c r="R5" s="387"/>
      <c r="S5" s="390"/>
      <c r="T5" s="390"/>
      <c r="U5" s="390"/>
      <c r="V5" s="390"/>
      <c r="W5" s="391"/>
      <c r="X5" s="24"/>
      <c r="Y5" s="11"/>
      <c r="Z5" s="24"/>
      <c r="AA5" s="25"/>
    </row>
    <row r="6" spans="1:27" ht="15" customHeight="1">
      <c r="A6" s="26" t="s">
        <v>0</v>
      </c>
      <c r="B6" s="266"/>
      <c r="C6" s="267"/>
      <c r="D6" s="347"/>
      <c r="E6" s="47"/>
      <c r="F6" s="50"/>
      <c r="G6" s="269"/>
      <c r="H6" s="269"/>
      <c r="I6" s="269"/>
      <c r="J6" s="269"/>
      <c r="K6" s="269"/>
      <c r="L6" s="269"/>
      <c r="M6" s="65"/>
      <c r="N6" s="262"/>
      <c r="O6" s="261"/>
      <c r="P6" s="272"/>
      <c r="Q6" s="46"/>
      <c r="R6" s="46"/>
      <c r="S6" s="7"/>
      <c r="T6" s="8"/>
      <c r="U6" s="8"/>
      <c r="V6" s="30"/>
      <c r="W6" s="31"/>
      <c r="Y6" s="32"/>
      <c r="Z6" s="67">
        <v>0</v>
      </c>
      <c r="AA6" s="68"/>
    </row>
    <row r="7" spans="1:27" ht="15" customHeight="1">
      <c r="A7" s="34">
        <v>1</v>
      </c>
      <c r="B7" s="348" t="s">
        <v>39</v>
      </c>
      <c r="C7" s="349"/>
      <c r="D7" s="350" t="s">
        <v>11</v>
      </c>
      <c r="E7" s="275"/>
      <c r="F7" s="276"/>
      <c r="G7" s="277"/>
      <c r="H7" s="277"/>
      <c r="I7" s="277"/>
      <c r="J7" s="277"/>
      <c r="K7" s="277"/>
      <c r="L7" s="277"/>
      <c r="M7" s="351"/>
      <c r="N7" s="281"/>
      <c r="O7" s="282"/>
      <c r="P7" s="275"/>
      <c r="Q7" s="283"/>
      <c r="R7" s="283"/>
      <c r="S7" s="40"/>
      <c r="T7" s="41"/>
      <c r="U7" s="41"/>
      <c r="V7" s="41"/>
      <c r="W7" s="42"/>
      <c r="Y7" s="32"/>
      <c r="Z7" s="67">
        <v>10</v>
      </c>
      <c r="AA7" s="68">
        <v>0</v>
      </c>
    </row>
    <row r="8" spans="1:27" ht="15" customHeight="1">
      <c r="A8" s="34"/>
      <c r="B8" s="266"/>
      <c r="C8" s="49"/>
      <c r="D8" s="347"/>
      <c r="E8" s="47"/>
      <c r="F8" s="50"/>
      <c r="G8" s="269"/>
      <c r="H8" s="269"/>
      <c r="I8" s="269"/>
      <c r="J8" s="269"/>
      <c r="K8" s="269"/>
      <c r="L8" s="269"/>
      <c r="M8" s="65"/>
      <c r="N8" s="262"/>
      <c r="O8" s="261"/>
      <c r="P8" s="47"/>
      <c r="Q8" s="46"/>
      <c r="R8" s="46"/>
      <c r="S8" s="7"/>
      <c r="T8" s="8"/>
      <c r="U8" s="8"/>
      <c r="V8" s="8"/>
      <c r="W8" s="31"/>
      <c r="Y8" s="32"/>
      <c r="Z8" s="67">
        <v>100</v>
      </c>
      <c r="AA8" s="68">
        <v>-1</v>
      </c>
    </row>
    <row r="9" spans="1:27" ht="15" customHeight="1">
      <c r="A9" s="34"/>
      <c r="B9" s="273"/>
      <c r="C9" s="274"/>
      <c r="D9" s="352"/>
      <c r="E9" s="284"/>
      <c r="F9" s="285"/>
      <c r="G9" s="259"/>
      <c r="H9" s="259"/>
      <c r="I9" s="259"/>
      <c r="J9" s="259"/>
      <c r="K9" s="259"/>
      <c r="L9" s="259"/>
      <c r="M9" s="353"/>
      <c r="N9" s="263"/>
      <c r="O9" s="260"/>
      <c r="P9" s="284"/>
      <c r="Q9" s="258"/>
      <c r="R9" s="258"/>
      <c r="S9" s="4"/>
      <c r="T9" s="5"/>
      <c r="U9" s="5"/>
      <c r="V9" s="5"/>
      <c r="W9" s="45"/>
      <c r="Y9" s="32"/>
      <c r="Z9" s="67">
        <v>1000</v>
      </c>
      <c r="AA9" s="68">
        <v>-1</v>
      </c>
    </row>
    <row r="10" spans="1:27" ht="15" customHeight="1">
      <c r="A10" s="34"/>
      <c r="B10" s="266"/>
      <c r="C10" s="369"/>
      <c r="E10" s="370"/>
      <c r="F10" s="111"/>
      <c r="G10" s="343"/>
      <c r="H10" s="343"/>
      <c r="I10" s="343"/>
      <c r="J10" s="343"/>
      <c r="K10" s="343"/>
      <c r="L10" s="343"/>
      <c r="M10" s="363"/>
      <c r="N10" s="18"/>
      <c r="O10" s="366"/>
      <c r="P10" s="47"/>
      <c r="Q10" s="46"/>
      <c r="R10" s="46"/>
      <c r="S10" s="7"/>
      <c r="T10" s="8"/>
      <c r="U10" s="8"/>
      <c r="V10" s="8"/>
      <c r="W10" s="31"/>
      <c r="Y10" s="32"/>
      <c r="Z10" s="67">
        <v>10000</v>
      </c>
      <c r="AA10" s="68">
        <v>-2</v>
      </c>
    </row>
    <row r="11" spans="1:27" ht="15" customHeight="1">
      <c r="A11" s="34"/>
      <c r="B11" s="273" t="s">
        <v>40</v>
      </c>
      <c r="C11" s="371"/>
      <c r="D11" s="354" t="s">
        <v>57</v>
      </c>
      <c r="E11" s="372"/>
      <c r="F11" s="344"/>
      <c r="G11" s="345"/>
      <c r="H11" s="345"/>
      <c r="I11" s="345"/>
      <c r="J11" s="345"/>
      <c r="K11" s="364"/>
      <c r="L11" s="364"/>
      <c r="M11" s="365"/>
      <c r="N11" s="373" t="s">
        <v>5</v>
      </c>
      <c r="O11" s="367">
        <v>1</v>
      </c>
      <c r="P11" s="284"/>
      <c r="Q11" s="258"/>
      <c r="R11" s="258" t="e">
        <f>#REF!</f>
        <v>#REF!</v>
      </c>
      <c r="S11" s="4"/>
      <c r="T11" s="5"/>
      <c r="U11" s="5"/>
      <c r="V11" s="5"/>
      <c r="W11" s="45"/>
      <c r="Y11" s="32"/>
      <c r="Z11" s="67">
        <v>100000</v>
      </c>
      <c r="AA11" s="68">
        <v>-3</v>
      </c>
    </row>
    <row r="12" spans="1:27" ht="15" customHeight="1">
      <c r="A12" s="34"/>
      <c r="B12" s="266"/>
      <c r="C12" s="369"/>
      <c r="E12" s="370"/>
      <c r="F12" s="111"/>
      <c r="G12" s="343"/>
      <c r="H12" s="343"/>
      <c r="I12" s="343"/>
      <c r="J12" s="343"/>
      <c r="K12" s="343"/>
      <c r="L12" s="343"/>
      <c r="M12" s="363"/>
      <c r="N12" s="18"/>
      <c r="O12" s="366"/>
      <c r="P12" s="47"/>
      <c r="Q12" s="46"/>
      <c r="R12" s="46"/>
      <c r="S12" s="7"/>
      <c r="T12" s="8"/>
      <c r="U12" s="8"/>
      <c r="V12" s="8"/>
      <c r="W12" s="31"/>
      <c r="Y12" s="32"/>
      <c r="Z12" s="67">
        <v>1000000</v>
      </c>
      <c r="AA12" s="68">
        <v>-4</v>
      </c>
    </row>
    <row r="13" spans="1:27" ht="15" customHeight="1">
      <c r="A13" s="34"/>
      <c r="B13" s="273"/>
      <c r="C13" s="371"/>
      <c r="D13" s="354"/>
      <c r="E13" s="372"/>
      <c r="F13" s="344"/>
      <c r="G13" s="345"/>
      <c r="H13" s="345"/>
      <c r="I13" s="345"/>
      <c r="J13" s="345"/>
      <c r="K13" s="364"/>
      <c r="L13" s="364"/>
      <c r="M13" s="365"/>
      <c r="N13" s="373"/>
      <c r="O13" s="367"/>
      <c r="P13" s="284"/>
      <c r="Q13" s="258"/>
      <c r="R13" s="258"/>
      <c r="S13" s="4"/>
      <c r="T13" s="5"/>
      <c r="U13" s="5"/>
      <c r="V13" s="5"/>
      <c r="W13" s="45"/>
      <c r="Y13" s="32"/>
      <c r="Z13" s="67">
        <v>10000000</v>
      </c>
      <c r="AA13" s="68">
        <v>-5</v>
      </c>
    </row>
    <row r="14" spans="1:27" ht="15" customHeight="1">
      <c r="A14" s="34"/>
      <c r="B14" s="266"/>
      <c r="C14" s="369"/>
      <c r="E14" s="370"/>
      <c r="F14" s="111"/>
      <c r="G14" s="343"/>
      <c r="H14" s="343"/>
      <c r="I14" s="343"/>
      <c r="J14" s="343"/>
      <c r="K14" s="343"/>
      <c r="L14" s="343"/>
      <c r="M14" s="363"/>
      <c r="N14" s="18"/>
      <c r="O14" s="366"/>
      <c r="P14" s="47"/>
      <c r="Q14" s="46"/>
      <c r="R14" s="46"/>
      <c r="S14" s="7"/>
      <c r="T14" s="8"/>
      <c r="U14" s="8"/>
      <c r="V14" s="8"/>
      <c r="W14" s="31"/>
      <c r="Y14" s="32"/>
      <c r="Z14" s="67">
        <v>100000000</v>
      </c>
      <c r="AA14" s="68">
        <v>-6</v>
      </c>
    </row>
    <row r="15" spans="1:27" ht="15" customHeight="1">
      <c r="A15" s="34"/>
      <c r="B15" s="273"/>
      <c r="C15" s="371"/>
      <c r="D15" s="354"/>
      <c r="E15" s="372"/>
      <c r="F15" s="344"/>
      <c r="G15" s="345"/>
      <c r="H15" s="345"/>
      <c r="I15" s="345"/>
      <c r="J15" s="345"/>
      <c r="K15" s="364"/>
      <c r="L15" s="364"/>
      <c r="M15" s="365"/>
      <c r="N15" s="373"/>
      <c r="O15" s="367"/>
      <c r="P15" s="284"/>
      <c r="Q15" s="258"/>
      <c r="R15" s="258"/>
      <c r="S15" s="4"/>
      <c r="T15" s="5"/>
      <c r="U15" s="5"/>
      <c r="V15" s="5"/>
      <c r="W15" s="45"/>
      <c r="Y15" s="32"/>
      <c r="Z15" s="14"/>
      <c r="AA15" s="33"/>
    </row>
    <row r="16" spans="1:27" ht="15" customHeight="1">
      <c r="A16" s="34"/>
      <c r="B16" s="266"/>
      <c r="C16" s="369"/>
      <c r="E16" s="370"/>
      <c r="F16" s="111"/>
      <c r="G16" s="343"/>
      <c r="H16" s="343"/>
      <c r="I16" s="343"/>
      <c r="J16" s="343"/>
      <c r="K16" s="343"/>
      <c r="L16" s="343"/>
      <c r="M16" s="363"/>
      <c r="N16" s="18"/>
      <c r="O16" s="366"/>
      <c r="P16" s="47"/>
      <c r="Q16" s="46"/>
      <c r="R16" s="46"/>
      <c r="S16" s="7"/>
      <c r="T16" s="8"/>
      <c r="U16" s="8"/>
      <c r="V16" s="8"/>
      <c r="W16" s="31"/>
      <c r="Y16" s="32"/>
      <c r="Z16" s="14"/>
      <c r="AA16" s="33"/>
    </row>
    <row r="17" spans="1:27" ht="15" customHeight="1">
      <c r="A17" s="34"/>
      <c r="B17" s="273"/>
      <c r="C17" s="371"/>
      <c r="D17" s="354"/>
      <c r="E17" s="372"/>
      <c r="F17" s="344"/>
      <c r="G17" s="345"/>
      <c r="H17" s="345"/>
      <c r="I17" s="345"/>
      <c r="J17" s="345"/>
      <c r="K17" s="364"/>
      <c r="L17" s="364"/>
      <c r="M17" s="365"/>
      <c r="N17" s="373"/>
      <c r="O17" s="367"/>
      <c r="P17" s="284"/>
      <c r="Q17" s="258"/>
      <c r="R17" s="258"/>
      <c r="S17" s="4"/>
      <c r="T17" s="5"/>
      <c r="U17" s="5"/>
      <c r="V17" s="5"/>
      <c r="W17" s="45"/>
      <c r="Y17" s="32"/>
      <c r="Z17" s="14"/>
      <c r="AA17" s="33"/>
    </row>
    <row r="18" spans="1:27" ht="15" customHeight="1">
      <c r="A18" s="34"/>
      <c r="B18" s="266"/>
      <c r="C18" s="369"/>
      <c r="E18" s="370"/>
      <c r="F18" s="111"/>
      <c r="G18" s="343"/>
      <c r="H18" s="343"/>
      <c r="I18" s="343"/>
      <c r="J18" s="343"/>
      <c r="K18" s="343"/>
      <c r="L18" s="343"/>
      <c r="M18" s="363"/>
      <c r="N18" s="18"/>
      <c r="O18" s="366"/>
      <c r="P18" s="47"/>
      <c r="Q18" s="46"/>
      <c r="R18" s="46"/>
      <c r="S18" s="7"/>
      <c r="T18" s="8"/>
      <c r="U18" s="8"/>
      <c r="V18" s="8"/>
      <c r="W18" s="31"/>
      <c r="Y18" s="32"/>
      <c r="Z18" s="14"/>
      <c r="AA18" s="33"/>
    </row>
    <row r="19" spans="1:27" ht="15" customHeight="1">
      <c r="A19" s="34"/>
      <c r="B19" s="273"/>
      <c r="C19" s="371"/>
      <c r="D19" s="354"/>
      <c r="E19" s="372"/>
      <c r="F19" s="344"/>
      <c r="G19" s="345"/>
      <c r="H19" s="345"/>
      <c r="I19" s="345"/>
      <c r="J19" s="345"/>
      <c r="K19" s="364"/>
      <c r="L19" s="364"/>
      <c r="M19" s="365"/>
      <c r="N19" s="373"/>
      <c r="O19" s="367"/>
      <c r="P19" s="284"/>
      <c r="Q19" s="258"/>
      <c r="R19" s="258"/>
      <c r="S19" s="4"/>
      <c r="T19" s="5"/>
      <c r="U19" s="5"/>
      <c r="V19" s="5"/>
      <c r="W19" s="45"/>
      <c r="Y19" s="32"/>
      <c r="Z19" s="14"/>
      <c r="AA19" s="33"/>
    </row>
    <row r="20" spans="1:27" ht="15" customHeight="1">
      <c r="A20" s="34"/>
      <c r="B20" s="266"/>
      <c r="C20" s="49"/>
      <c r="D20" s="355"/>
      <c r="E20" s="47"/>
      <c r="F20" s="50"/>
      <c r="G20" s="269"/>
      <c r="H20" s="269"/>
      <c r="I20" s="269"/>
      <c r="J20" s="269"/>
      <c r="K20" s="269"/>
      <c r="L20" s="269"/>
      <c r="M20" s="65"/>
      <c r="N20" s="262"/>
      <c r="O20" s="261"/>
      <c r="P20" s="47"/>
      <c r="Q20" s="46"/>
      <c r="R20" s="46"/>
      <c r="S20" s="7"/>
      <c r="T20" s="8"/>
      <c r="U20" s="8"/>
      <c r="V20" s="8"/>
      <c r="W20" s="31"/>
      <c r="Y20" s="32"/>
      <c r="Z20" s="14"/>
      <c r="AA20" s="33"/>
    </row>
    <row r="21" spans="1:27" ht="15" customHeight="1">
      <c r="A21" s="34"/>
      <c r="B21" s="273"/>
      <c r="C21" s="274"/>
      <c r="D21" s="352"/>
      <c r="E21" s="284"/>
      <c r="F21" s="285"/>
      <c r="G21" s="259"/>
      <c r="H21" s="259"/>
      <c r="I21" s="259"/>
      <c r="J21" s="259"/>
      <c r="K21" s="356"/>
      <c r="L21" s="356"/>
      <c r="M21" s="353"/>
      <c r="N21" s="263"/>
      <c r="O21" s="260"/>
      <c r="P21" s="284"/>
      <c r="Q21" s="258"/>
      <c r="R21" s="258"/>
      <c r="S21" s="4"/>
      <c r="T21" s="5"/>
      <c r="U21" s="5"/>
      <c r="V21" s="5"/>
      <c r="W21" s="45"/>
      <c r="Y21" s="32"/>
      <c r="Z21" s="14"/>
      <c r="AA21" s="33"/>
    </row>
    <row r="22" spans="1:27" ht="15" customHeight="1">
      <c r="A22" s="34"/>
      <c r="B22" s="266"/>
      <c r="C22" s="49"/>
      <c r="D22" s="355"/>
      <c r="E22" s="47"/>
      <c r="F22" s="50"/>
      <c r="G22" s="269"/>
      <c r="H22" s="269"/>
      <c r="I22" s="269"/>
      <c r="J22" s="269"/>
      <c r="K22" s="269"/>
      <c r="L22" s="269"/>
      <c r="M22" s="65"/>
      <c r="N22" s="262"/>
      <c r="O22" s="261"/>
      <c r="P22" s="47"/>
      <c r="Q22" s="46"/>
      <c r="R22" s="46"/>
      <c r="S22" s="7"/>
      <c r="T22" s="8"/>
      <c r="U22" s="8"/>
      <c r="V22" s="8"/>
      <c r="W22" s="31"/>
      <c r="Y22" s="32"/>
      <c r="Z22" s="14"/>
      <c r="AA22" s="33"/>
    </row>
    <row r="23" spans="1:27" ht="15" customHeight="1">
      <c r="A23" s="34"/>
      <c r="B23" s="273"/>
      <c r="C23" s="274"/>
      <c r="D23" s="352"/>
      <c r="E23" s="284"/>
      <c r="F23" s="285"/>
      <c r="G23" s="259"/>
      <c r="H23" s="259"/>
      <c r="I23" s="259"/>
      <c r="J23" s="259"/>
      <c r="K23" s="356"/>
      <c r="L23" s="356"/>
      <c r="M23" s="353"/>
      <c r="N23" s="263"/>
      <c r="O23" s="260"/>
      <c r="P23" s="284"/>
      <c r="Q23" s="258"/>
      <c r="R23" s="258"/>
      <c r="S23" s="4"/>
      <c r="T23" s="5"/>
      <c r="U23" s="5"/>
      <c r="V23" s="5"/>
      <c r="W23" s="45"/>
      <c r="Y23" s="32"/>
      <c r="Z23" s="14"/>
      <c r="AA23" s="33"/>
    </row>
    <row r="24" spans="1:27" ht="15" customHeight="1">
      <c r="A24" s="34"/>
      <c r="B24" s="266"/>
      <c r="C24" s="49"/>
      <c r="D24" s="355"/>
      <c r="E24" s="47"/>
      <c r="F24" s="50"/>
      <c r="G24" s="269"/>
      <c r="H24" s="269"/>
      <c r="I24" s="269"/>
      <c r="J24" s="269"/>
      <c r="K24" s="269"/>
      <c r="L24" s="269"/>
      <c r="M24" s="65"/>
      <c r="N24" s="262"/>
      <c r="O24" s="261"/>
      <c r="P24" s="47"/>
      <c r="Q24" s="46"/>
      <c r="R24" s="46"/>
      <c r="S24" s="7"/>
      <c r="T24" s="8"/>
      <c r="U24" s="8"/>
      <c r="V24" s="8"/>
      <c r="W24" s="31"/>
      <c r="Y24" s="32"/>
      <c r="Z24" s="14"/>
      <c r="AA24" s="33"/>
    </row>
    <row r="25" spans="1:27" ht="15" customHeight="1">
      <c r="A25" s="34"/>
      <c r="B25" s="273"/>
      <c r="C25" s="274"/>
      <c r="D25" s="352"/>
      <c r="E25" s="284"/>
      <c r="F25" s="285"/>
      <c r="G25" s="259"/>
      <c r="H25" s="259"/>
      <c r="I25" s="259"/>
      <c r="J25" s="259"/>
      <c r="K25" s="356"/>
      <c r="L25" s="356"/>
      <c r="M25" s="353"/>
      <c r="N25" s="263"/>
      <c r="O25" s="260"/>
      <c r="P25" s="284"/>
      <c r="Q25" s="258"/>
      <c r="R25" s="258"/>
      <c r="S25" s="4"/>
      <c r="T25" s="5"/>
      <c r="U25" s="5"/>
      <c r="V25" s="5"/>
      <c r="W25" s="45"/>
      <c r="Y25" s="32"/>
      <c r="Z25" s="14"/>
      <c r="AA25" s="33"/>
    </row>
    <row r="26" spans="1:27" ht="15" customHeight="1">
      <c r="A26" s="34"/>
      <c r="B26" s="266"/>
      <c r="C26" s="49"/>
      <c r="D26" s="355"/>
      <c r="E26" s="47"/>
      <c r="F26" s="50"/>
      <c r="G26" s="269"/>
      <c r="H26" s="269"/>
      <c r="I26" s="269"/>
      <c r="J26" s="269"/>
      <c r="K26" s="269"/>
      <c r="L26" s="269"/>
      <c r="M26" s="65"/>
      <c r="N26" s="262"/>
      <c r="O26" s="261"/>
      <c r="P26" s="47"/>
      <c r="Q26" s="46"/>
      <c r="R26" s="46"/>
      <c r="S26" s="7"/>
      <c r="T26" s="8"/>
      <c r="U26" s="8"/>
      <c r="V26" s="8"/>
      <c r="W26" s="31"/>
      <c r="Y26" s="32"/>
      <c r="Z26" s="14"/>
      <c r="AA26" s="33"/>
    </row>
    <row r="27" spans="1:27" ht="15" customHeight="1">
      <c r="A27" s="34"/>
      <c r="B27" s="273"/>
      <c r="C27" s="274"/>
      <c r="D27" s="352"/>
      <c r="E27" s="284"/>
      <c r="F27" s="285"/>
      <c r="G27" s="259"/>
      <c r="H27" s="259"/>
      <c r="I27" s="259"/>
      <c r="J27" s="259"/>
      <c r="K27" s="356"/>
      <c r="L27" s="356"/>
      <c r="M27" s="353"/>
      <c r="N27" s="263"/>
      <c r="O27" s="260"/>
      <c r="P27" s="284"/>
      <c r="Q27" s="258"/>
      <c r="R27" s="258"/>
      <c r="S27" s="4"/>
      <c r="T27" s="5"/>
      <c r="U27" s="5"/>
      <c r="V27" s="5"/>
      <c r="W27" s="45"/>
      <c r="Y27" s="32"/>
      <c r="Z27" s="14"/>
      <c r="AA27" s="33"/>
    </row>
    <row r="28" spans="1:27" ht="15" customHeight="1">
      <c r="A28" s="34"/>
      <c r="B28" s="266"/>
      <c r="C28" s="49"/>
      <c r="D28" s="355"/>
      <c r="E28" s="47"/>
      <c r="F28" s="50"/>
      <c r="G28" s="269"/>
      <c r="H28" s="269"/>
      <c r="I28" s="269"/>
      <c r="J28" s="269"/>
      <c r="K28" s="269"/>
      <c r="L28" s="269"/>
      <c r="M28" s="65"/>
      <c r="N28" s="262"/>
      <c r="O28" s="261"/>
      <c r="P28" s="47"/>
      <c r="Q28" s="46"/>
      <c r="R28" s="46"/>
      <c r="S28" s="7"/>
      <c r="T28" s="8"/>
      <c r="U28" s="8"/>
      <c r="V28" s="8"/>
      <c r="W28" s="31"/>
      <c r="Y28" s="32"/>
      <c r="Z28" s="14"/>
      <c r="AA28" s="33"/>
    </row>
    <row r="29" spans="1:27" ht="15" customHeight="1">
      <c r="A29" s="34"/>
      <c r="B29" s="273"/>
      <c r="C29" s="274"/>
      <c r="D29" s="352"/>
      <c r="E29" s="284"/>
      <c r="F29" s="285"/>
      <c r="G29" s="259"/>
      <c r="H29" s="259"/>
      <c r="I29" s="259"/>
      <c r="J29" s="259"/>
      <c r="K29" s="356"/>
      <c r="L29" s="356"/>
      <c r="M29" s="353"/>
      <c r="N29" s="263"/>
      <c r="O29" s="260"/>
      <c r="P29" s="284"/>
      <c r="Q29" s="258"/>
      <c r="R29" s="258"/>
      <c r="S29" s="4"/>
      <c r="T29" s="5"/>
      <c r="U29" s="5"/>
      <c r="V29" s="5"/>
      <c r="W29" s="45"/>
      <c r="Y29" s="32"/>
      <c r="Z29" s="14"/>
      <c r="AA29" s="33"/>
    </row>
    <row r="30" spans="1:27" ht="15" customHeight="1">
      <c r="A30" s="34"/>
      <c r="B30" s="266"/>
      <c r="C30" s="49"/>
      <c r="D30" s="355"/>
      <c r="E30" s="47"/>
      <c r="F30" s="50"/>
      <c r="G30" s="269"/>
      <c r="H30" s="269"/>
      <c r="I30" s="269"/>
      <c r="J30" s="269"/>
      <c r="K30" s="269"/>
      <c r="L30" s="269"/>
      <c r="M30" s="65"/>
      <c r="N30" s="262"/>
      <c r="O30" s="261"/>
      <c r="P30" s="47"/>
      <c r="Q30" s="46"/>
      <c r="R30" s="122"/>
      <c r="S30" s="7"/>
      <c r="T30" s="8"/>
      <c r="U30" s="8"/>
      <c r="V30" s="8"/>
      <c r="W30" s="31"/>
      <c r="Y30" s="32"/>
      <c r="Z30" s="14"/>
      <c r="AA30" s="33"/>
    </row>
    <row r="31" spans="1:27" ht="15" customHeight="1">
      <c r="A31" s="34"/>
      <c r="B31" s="273"/>
      <c r="C31" s="274"/>
      <c r="D31" s="352"/>
      <c r="E31" s="284"/>
      <c r="F31" s="285"/>
      <c r="G31" s="259"/>
      <c r="H31" s="259"/>
      <c r="I31" s="259"/>
      <c r="J31" s="259"/>
      <c r="K31" s="356"/>
      <c r="L31" s="356"/>
      <c r="M31" s="353"/>
      <c r="N31" s="263"/>
      <c r="O31" s="260"/>
      <c r="P31" s="284"/>
      <c r="Q31" s="258"/>
      <c r="R31" s="258"/>
      <c r="S31" s="4"/>
      <c r="T31" s="5"/>
      <c r="U31" s="5"/>
      <c r="V31" s="5"/>
      <c r="W31" s="45"/>
      <c r="Y31" s="32"/>
      <c r="Z31" s="14"/>
      <c r="AA31" s="33"/>
    </row>
    <row r="32" spans="1:27" ht="15" customHeight="1">
      <c r="A32" s="34"/>
      <c r="B32" s="266"/>
      <c r="C32" s="49"/>
      <c r="D32" s="355"/>
      <c r="E32" s="47"/>
      <c r="F32" s="50"/>
      <c r="G32" s="269"/>
      <c r="H32" s="269"/>
      <c r="I32" s="269"/>
      <c r="J32" s="269"/>
      <c r="K32" s="269"/>
      <c r="L32" s="269"/>
      <c r="M32" s="65"/>
      <c r="N32" s="262"/>
      <c r="O32" s="261"/>
      <c r="P32" s="47"/>
      <c r="Q32" s="46"/>
      <c r="R32" s="46"/>
      <c r="S32" s="7"/>
      <c r="T32" s="8"/>
      <c r="U32" s="8"/>
      <c r="V32" s="8"/>
      <c r="W32" s="31"/>
      <c r="Y32" s="32"/>
      <c r="Z32" s="14"/>
      <c r="AA32" s="33"/>
    </row>
    <row r="33" spans="1:27" ht="15" customHeight="1">
      <c r="A33" s="34"/>
      <c r="B33" s="273"/>
      <c r="C33" s="274"/>
      <c r="D33" s="352"/>
      <c r="E33" s="284"/>
      <c r="F33" s="285"/>
      <c r="G33" s="259"/>
      <c r="H33" s="259"/>
      <c r="I33" s="259"/>
      <c r="J33" s="259"/>
      <c r="K33" s="356"/>
      <c r="L33" s="356"/>
      <c r="M33" s="353"/>
      <c r="N33" s="263"/>
      <c r="O33" s="260"/>
      <c r="P33" s="284"/>
      <c r="Q33" s="258"/>
      <c r="R33" s="258"/>
      <c r="S33" s="4"/>
      <c r="T33" s="5"/>
      <c r="U33" s="5"/>
      <c r="V33" s="5"/>
      <c r="W33" s="45"/>
      <c r="Y33" s="32"/>
      <c r="Z33" s="14"/>
      <c r="AA33" s="33"/>
    </row>
    <row r="34" spans="1:27" ht="15" customHeight="1">
      <c r="A34" s="34"/>
      <c r="B34" s="266"/>
      <c r="C34" s="49"/>
      <c r="D34" s="347"/>
      <c r="E34" s="47"/>
      <c r="F34" s="50"/>
      <c r="G34" s="269"/>
      <c r="H34" s="269"/>
      <c r="I34" s="269"/>
      <c r="J34" s="269"/>
      <c r="K34" s="269"/>
      <c r="L34" s="269"/>
      <c r="M34" s="65"/>
      <c r="N34" s="262"/>
      <c r="O34" s="261"/>
      <c r="P34" s="47"/>
      <c r="Q34" s="46"/>
      <c r="R34" s="46"/>
      <c r="S34" s="7"/>
      <c r="T34" s="8"/>
      <c r="U34" s="8"/>
      <c r="V34" s="8"/>
      <c r="W34" s="31"/>
      <c r="Y34" s="32"/>
      <c r="Z34" s="14"/>
      <c r="AA34" s="33"/>
    </row>
    <row r="35" spans="1:27" ht="15" customHeight="1">
      <c r="A35" s="34"/>
      <c r="B35" s="273"/>
      <c r="C35" s="274"/>
      <c r="D35" s="357" t="str">
        <f>B7</f>
        <v>A</v>
      </c>
      <c r="E35" s="284"/>
      <c r="F35" s="358"/>
      <c r="G35" s="359" t="s">
        <v>12</v>
      </c>
      <c r="H35" s="359"/>
      <c r="I35" s="259"/>
      <c r="J35" s="259"/>
      <c r="K35" s="259"/>
      <c r="L35" s="259"/>
      <c r="M35" s="353"/>
      <c r="N35" s="263"/>
      <c r="O35" s="260"/>
      <c r="P35" s="284"/>
      <c r="Q35" s="258"/>
      <c r="R35" s="258" t="e">
        <f>SUM(R6:R34)</f>
        <v>#REF!</v>
      </c>
      <c r="S35" s="4"/>
      <c r="T35" s="5"/>
      <c r="U35" s="5"/>
      <c r="V35" s="5"/>
      <c r="W35" s="45"/>
      <c r="Y35" s="32"/>
      <c r="Z35" s="14"/>
      <c r="AA35" s="33"/>
    </row>
    <row r="36" spans="1:27" ht="15" customHeight="1">
      <c r="A36" s="34"/>
      <c r="B36" s="266"/>
      <c r="C36" s="49"/>
      <c r="D36" s="360"/>
      <c r="E36" s="47"/>
      <c r="F36" s="50"/>
      <c r="G36" s="269"/>
      <c r="H36" s="269"/>
      <c r="I36" s="269"/>
      <c r="J36" s="269"/>
      <c r="K36" s="269"/>
      <c r="L36" s="269"/>
      <c r="M36" s="65"/>
      <c r="N36" s="262"/>
      <c r="O36" s="261"/>
      <c r="P36" s="47"/>
      <c r="Q36" s="46"/>
      <c r="R36" s="122"/>
      <c r="S36" s="7"/>
      <c r="T36" s="8"/>
      <c r="U36" s="8"/>
      <c r="V36" s="8"/>
      <c r="W36" s="31"/>
      <c r="Y36" s="32"/>
      <c r="Z36" s="14"/>
      <c r="AA36" s="33"/>
    </row>
    <row r="37" spans="1:27" ht="15" customHeight="1">
      <c r="A37" s="26" t="s">
        <v>1</v>
      </c>
      <c r="B37" s="289"/>
      <c r="C37" s="290"/>
      <c r="D37" s="361"/>
      <c r="E37" s="292"/>
      <c r="F37" s="293"/>
      <c r="G37" s="294"/>
      <c r="H37" s="294"/>
      <c r="I37" s="294"/>
      <c r="J37" s="294"/>
      <c r="K37" s="294"/>
      <c r="L37" s="294"/>
      <c r="M37" s="362"/>
      <c r="N37" s="298"/>
      <c r="O37" s="299"/>
      <c r="P37" s="292"/>
      <c r="Q37" s="300"/>
      <c r="R37" s="342"/>
      <c r="S37" s="55"/>
      <c r="T37" s="56"/>
      <c r="U37" s="56"/>
      <c r="V37" s="56"/>
      <c r="W37" s="57"/>
      <c r="Y37" s="32"/>
      <c r="Z37" s="14"/>
      <c r="AA37" s="33"/>
    </row>
  </sheetData>
  <sheetProtection/>
  <mergeCells count="7">
    <mergeCell ref="Q4:Q5"/>
    <mergeCell ref="R4:R5"/>
    <mergeCell ref="S4:W5"/>
    <mergeCell ref="B4:E5"/>
    <mergeCell ref="F4:M5"/>
    <mergeCell ref="N4:N5"/>
    <mergeCell ref="O4:P5"/>
  </mergeCells>
  <printOptions horizontalCentered="1" verticalCentered="1"/>
  <pageMargins left="0.31496062992125984" right="0.31496062992125984" top="0.984251968503937" bottom="0.4724409448818898" header="0.5511811023622047" footer="0.2755905511811024"/>
  <pageSetup horizontalDpi="300" verticalDpi="300" orientation="landscape" paperSize="9" r:id="rId1"/>
  <headerFooter alignWithMargins="0">
    <oddFooter>&amp;L&amp;"ＭＳ Ｐ明朝,標準"建築Ｐ．&amp;P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tabColor rgb="FFCCCCFF"/>
  </sheetPr>
  <dimension ref="A1:AO228"/>
  <sheetViews>
    <sheetView showGridLines="0" showZeros="0" view="pageBreakPreview" zoomScale="90" zoomScaleNormal="110" zoomScaleSheetLayoutView="90" zoomScalePageLayoutView="0" workbookViewId="0" topLeftCell="A1">
      <pane xSplit="14" ySplit="4" topLeftCell="O5" activePane="bottomRight" state="frozen"/>
      <selection pane="topLeft" activeCell="R148" sqref="R148"/>
      <selection pane="topRight" activeCell="R148" sqref="R148"/>
      <selection pane="bottomLeft" activeCell="R148" sqref="R148"/>
      <selection pane="bottomRight" activeCell="R148" sqref="R148"/>
    </sheetView>
  </sheetViews>
  <sheetFormatPr defaultColWidth="8.875" defaultRowHeight="13.5"/>
  <cols>
    <col min="1" max="1" width="5.625" style="12" customWidth="1"/>
    <col min="2" max="2" width="4.625" style="1" customWidth="1"/>
    <col min="3" max="3" width="1.625" style="1" customWidth="1"/>
    <col min="4" max="4" width="18.625" style="1" customWidth="1"/>
    <col min="5" max="6" width="1.625" style="1" customWidth="1"/>
    <col min="7" max="7" width="6.125" style="1" customWidth="1"/>
    <col min="8" max="8" width="2.125" style="1" customWidth="1"/>
    <col min="9" max="9" width="5.625" style="18" customWidth="1"/>
    <col min="10" max="10" width="1.625" style="18" customWidth="1"/>
    <col min="11" max="11" width="5.625" style="18" customWidth="1"/>
    <col min="12" max="12" width="1.625" style="18" customWidth="1"/>
    <col min="13" max="13" width="5.625" style="18" customWidth="1"/>
    <col min="14" max="14" width="6.00390625" style="1" customWidth="1"/>
    <col min="15" max="15" width="10.625" style="265" customWidth="1"/>
    <col min="16" max="16" width="2.625" style="1" customWidth="1"/>
    <col min="17" max="17" width="13.50390625" style="22" customWidth="1"/>
    <col min="18" max="18" width="18.00390625" style="22" customWidth="1"/>
    <col min="19" max="19" width="1.625" style="23" customWidth="1"/>
    <col min="20" max="20" width="8.75390625" style="23" customWidth="1"/>
    <col min="21" max="21" width="15.625" style="243" customWidth="1"/>
    <col min="22" max="22" width="2.625" style="23" customWidth="1"/>
    <col min="23" max="23" width="6.625" style="23" customWidth="1"/>
    <col min="24" max="24" width="10.625" style="14" customWidth="1"/>
    <col min="25" max="25" width="12.75390625" style="150" bestFit="1" customWidth="1"/>
    <col min="26" max="26" width="18.375" style="15" bestFit="1" customWidth="1"/>
    <col min="27" max="27" width="5.50390625" style="16" bestFit="1" customWidth="1"/>
    <col min="28" max="29" width="8.875" style="2" customWidth="1"/>
    <col min="30" max="30" width="8.875" style="150" customWidth="1"/>
    <col min="31" max="31" width="16.125" style="150" bestFit="1" customWidth="1"/>
    <col min="32" max="35" width="8.875" style="150" customWidth="1"/>
    <col min="36" max="39" width="8.875" style="2" customWidth="1"/>
    <col min="40" max="40" width="10.625" style="2" customWidth="1"/>
    <col min="41" max="41" width="12.625" style="150" customWidth="1"/>
    <col min="42" max="16384" width="8.875" style="2" customWidth="1"/>
  </cols>
  <sheetData>
    <row r="1" spans="2:41" ht="15" customHeight="1">
      <c r="B1" s="18">
        <v>4</v>
      </c>
      <c r="C1" s="18">
        <v>1</v>
      </c>
      <c r="D1" s="18">
        <v>18</v>
      </c>
      <c r="E1" s="18">
        <v>1</v>
      </c>
      <c r="F1" s="18">
        <v>1</v>
      </c>
      <c r="G1" s="18">
        <v>5.5</v>
      </c>
      <c r="H1" s="19">
        <v>1.5</v>
      </c>
      <c r="I1" s="18">
        <v>5</v>
      </c>
      <c r="J1" s="18">
        <v>1</v>
      </c>
      <c r="K1" s="18">
        <v>5</v>
      </c>
      <c r="L1" s="18">
        <v>1</v>
      </c>
      <c r="M1" s="18">
        <v>5</v>
      </c>
      <c r="N1" s="20">
        <v>5.38</v>
      </c>
      <c r="O1" s="264">
        <v>10</v>
      </c>
      <c r="P1" s="18">
        <v>2</v>
      </c>
      <c r="Q1" s="21">
        <v>12.88</v>
      </c>
      <c r="R1" s="21">
        <v>17.38</v>
      </c>
      <c r="S1" s="13">
        <v>1</v>
      </c>
      <c r="T1" s="13">
        <v>8.13</v>
      </c>
      <c r="U1" s="242">
        <v>15</v>
      </c>
      <c r="V1" s="13">
        <v>2</v>
      </c>
      <c r="W1" s="13">
        <v>6</v>
      </c>
      <c r="Y1" s="234"/>
      <c r="Z1" s="236" t="s">
        <v>46</v>
      </c>
      <c r="AM1" s="2" t="s">
        <v>53</v>
      </c>
      <c r="AN1" s="235" t="s">
        <v>43</v>
      </c>
      <c r="AO1" s="238" t="s">
        <v>54</v>
      </c>
    </row>
    <row r="2" spans="2:41" ht="15" customHeight="1">
      <c r="B2" s="78" t="s">
        <v>27</v>
      </c>
      <c r="Z2" s="15">
        <f>SUM(Y5:Y2670)</f>
        <v>0</v>
      </c>
      <c r="AA2" s="16" t="e">
        <f>IF(Z2=#REF!,"OK","××")</f>
        <v>#REF!</v>
      </c>
      <c r="AC2" s="208"/>
      <c r="AD2" s="237"/>
      <c r="AE2" s="237"/>
      <c r="AF2" s="237"/>
      <c r="AN2" s="240"/>
      <c r="AO2" s="241">
        <f>SUMIF(AM:AM,AN2,Y:Y)</f>
        <v>0</v>
      </c>
    </row>
    <row r="3" spans="2:41" ht="15" customHeight="1">
      <c r="B3" s="392" t="s">
        <v>16</v>
      </c>
      <c r="C3" s="393"/>
      <c r="D3" s="393"/>
      <c r="E3" s="394"/>
      <c r="F3" s="398" t="s">
        <v>13</v>
      </c>
      <c r="G3" s="393"/>
      <c r="H3" s="393"/>
      <c r="I3" s="393"/>
      <c r="J3" s="393"/>
      <c r="K3" s="393"/>
      <c r="L3" s="393"/>
      <c r="M3" s="394"/>
      <c r="N3" s="393" t="s">
        <v>2</v>
      </c>
      <c r="O3" s="400" t="s">
        <v>17</v>
      </c>
      <c r="P3" s="400"/>
      <c r="Q3" s="386" t="s">
        <v>14</v>
      </c>
      <c r="R3" s="386" t="s">
        <v>15</v>
      </c>
      <c r="S3" s="388" t="s">
        <v>18</v>
      </c>
      <c r="T3" s="388"/>
      <c r="U3" s="388"/>
      <c r="V3" s="388"/>
      <c r="W3" s="389"/>
      <c r="X3" s="24"/>
      <c r="Y3" s="151"/>
      <c r="Z3" s="24"/>
      <c r="AA3" s="25"/>
      <c r="AN3" s="240"/>
      <c r="AO3" s="241">
        <f>SUMIF(AM:AM,AN3,Y:Y)</f>
        <v>0</v>
      </c>
    </row>
    <row r="4" spans="2:41" ht="15" customHeight="1">
      <c r="B4" s="395"/>
      <c r="C4" s="396"/>
      <c r="D4" s="396"/>
      <c r="E4" s="397"/>
      <c r="F4" s="399"/>
      <c r="G4" s="396"/>
      <c r="H4" s="396"/>
      <c r="I4" s="396"/>
      <c r="J4" s="396"/>
      <c r="K4" s="396"/>
      <c r="L4" s="396"/>
      <c r="M4" s="397"/>
      <c r="N4" s="396"/>
      <c r="O4" s="401"/>
      <c r="P4" s="401"/>
      <c r="Q4" s="387"/>
      <c r="R4" s="387"/>
      <c r="S4" s="390"/>
      <c r="T4" s="390"/>
      <c r="U4" s="390"/>
      <c r="V4" s="390"/>
      <c r="W4" s="391"/>
      <c r="X4" s="24"/>
      <c r="Y4" s="151"/>
      <c r="Z4" s="24"/>
      <c r="AA4" s="25"/>
      <c r="AC4" s="235" t="s">
        <v>47</v>
      </c>
      <c r="AD4" s="238" t="s">
        <v>45</v>
      </c>
      <c r="AE4" s="238" t="s">
        <v>52</v>
      </c>
      <c r="AF4" s="238" t="s">
        <v>48</v>
      </c>
      <c r="AG4" s="237" t="s">
        <v>49</v>
      </c>
      <c r="AH4" s="238" t="s">
        <v>50</v>
      </c>
      <c r="AI4" s="238" t="s">
        <v>51</v>
      </c>
      <c r="AN4" s="240"/>
      <c r="AO4" s="241">
        <f>SUMIF(AM:AM,AN4,Y:Y)</f>
        <v>0</v>
      </c>
    </row>
    <row r="5" spans="1:41" ht="15" customHeight="1">
      <c r="A5" s="26" t="s">
        <v>0</v>
      </c>
      <c r="B5" s="266"/>
      <c r="C5" s="267"/>
      <c r="D5" s="268"/>
      <c r="E5" s="47"/>
      <c r="F5" s="50"/>
      <c r="G5" s="269"/>
      <c r="H5" s="269"/>
      <c r="I5" s="270"/>
      <c r="J5" s="270"/>
      <c r="K5" s="270"/>
      <c r="L5" s="270"/>
      <c r="M5" s="271"/>
      <c r="N5" s="262"/>
      <c r="O5" s="261"/>
      <c r="P5" s="272"/>
      <c r="Q5" s="46"/>
      <c r="R5" s="46"/>
      <c r="S5" s="7"/>
      <c r="T5" s="30">
        <f>IF(O6&lt;&gt;"",AE6,"")</f>
      </c>
      <c r="U5" s="244"/>
      <c r="V5" s="30"/>
      <c r="W5" s="31"/>
      <c r="Y5" s="152"/>
      <c r="Z5" s="14"/>
      <c r="AA5" s="33"/>
      <c r="AN5" s="240"/>
      <c r="AO5" s="241">
        <f>SUMIF(AM:AM,AN5,Y:Y)</f>
        <v>0</v>
      </c>
    </row>
    <row r="6" spans="1:41" ht="15" customHeight="1">
      <c r="A6" s="34">
        <v>1</v>
      </c>
      <c r="B6" s="273"/>
      <c r="C6" s="274"/>
      <c r="D6" s="257"/>
      <c r="E6" s="275"/>
      <c r="F6" s="276"/>
      <c r="G6" s="277"/>
      <c r="H6" s="277"/>
      <c r="I6" s="278"/>
      <c r="J6" s="278"/>
      <c r="K6" s="278"/>
      <c r="L6" s="279"/>
      <c r="M6" s="280"/>
      <c r="N6" s="281"/>
      <c r="O6" s="282"/>
      <c r="P6" s="275"/>
      <c r="Q6" s="283">
        <f>AD6</f>
        <v>0</v>
      </c>
      <c r="R6" s="283">
        <f>ROUNDDOWN(O6*Q6,0)</f>
        <v>0</v>
      </c>
      <c r="S6" s="40"/>
      <c r="T6" s="41"/>
      <c r="U6" s="245"/>
      <c r="V6" s="41"/>
      <c r="W6" s="42"/>
      <c r="Y6" s="152">
        <f>ROUNDDOWN(O6*Q6,0)</f>
        <v>0</v>
      </c>
      <c r="Z6" s="14"/>
      <c r="AA6" s="33"/>
      <c r="AC6" s="239"/>
      <c r="AD6" s="150">
        <f>MIN(AF6:AI6)</f>
        <v>0</v>
      </c>
      <c r="AE6" s="150">
        <f>IF(AC6="","",IF(MIN(AF6:AI6)=AI6,"見",IF(MIN(AF6:AI6)=AH6,"単価根拠表(公表価格等)","採用単価算出表")))</f>
      </c>
      <c r="AF6" s="232">
        <f>_xlfn.IFERROR(VLOOKUP(AC6,#REF!,29,0),"")</f>
      </c>
      <c r="AG6" s="232">
        <f>_xlfn.IFERROR(VLOOKUP(AC6,#REF!,29,0),"")</f>
      </c>
      <c r="AH6" s="232">
        <f>_xlfn.IFERROR(VLOOKUP(AC6,#REF!,22,0),"")</f>
      </c>
      <c r="AI6" s="232">
        <f>_xlfn.IFERROR(VLOOKUP(AC6,#REF!,3,0),"")</f>
      </c>
      <c r="AN6" s="240"/>
      <c r="AO6" s="241">
        <f>SUMIF(AM:AM,AN6,Y:Y)</f>
        <v>0</v>
      </c>
    </row>
    <row r="7" spans="1:27" ht="15" customHeight="1">
      <c r="A7" s="34"/>
      <c r="B7" s="266"/>
      <c r="C7" s="49"/>
      <c r="D7" s="268"/>
      <c r="E7" s="47"/>
      <c r="F7" s="50"/>
      <c r="G7" s="269"/>
      <c r="H7" s="269"/>
      <c r="I7" s="270"/>
      <c r="J7" s="270"/>
      <c r="K7" s="270"/>
      <c r="L7" s="270"/>
      <c r="M7" s="271"/>
      <c r="N7" s="262"/>
      <c r="O7" s="261"/>
      <c r="P7" s="47"/>
      <c r="Q7" s="46"/>
      <c r="R7" s="46"/>
      <c r="S7" s="7"/>
      <c r="T7" s="8">
        <f>IF(O8&lt;&gt;"",AE8,"")</f>
      </c>
      <c r="U7" s="246"/>
      <c r="V7" s="8"/>
      <c r="W7" s="31"/>
      <c r="Y7" s="152"/>
      <c r="Z7" s="14"/>
      <c r="AA7" s="33"/>
    </row>
    <row r="8" spans="1:35" ht="15" customHeight="1">
      <c r="A8" s="34"/>
      <c r="B8" s="273"/>
      <c r="C8" s="274"/>
      <c r="D8" s="257"/>
      <c r="E8" s="284"/>
      <c r="F8" s="285"/>
      <c r="G8" s="259"/>
      <c r="H8" s="259"/>
      <c r="I8" s="286"/>
      <c r="J8" s="286"/>
      <c r="K8" s="286"/>
      <c r="L8" s="287"/>
      <c r="M8" s="288"/>
      <c r="N8" s="263"/>
      <c r="O8" s="260"/>
      <c r="P8" s="284"/>
      <c r="Q8" s="258">
        <f>AD8</f>
        <v>0</v>
      </c>
      <c r="R8" s="258">
        <f>ROUNDDOWN(O8*Q8,0)</f>
        <v>0</v>
      </c>
      <c r="S8" s="4"/>
      <c r="T8" s="5"/>
      <c r="U8" s="247"/>
      <c r="V8" s="5"/>
      <c r="W8" s="45"/>
      <c r="Y8" s="152">
        <f>ROUNDDOWN(O8*Q8,0)</f>
        <v>0</v>
      </c>
      <c r="Z8" s="14"/>
      <c r="AA8" s="33"/>
      <c r="AD8" s="150">
        <f>MIN(AF8:AI8)</f>
        <v>0</v>
      </c>
      <c r="AE8" s="150">
        <f>IF(AC8="","",IF(MIN(AF8:AI8)=AI8,"見",IF(MIN(AF8:AI8)=AH8,"単価根拠表(公表価格等)","採用単価算出表")))</f>
      </c>
      <c r="AF8" s="232">
        <f>_xlfn.IFERROR(VLOOKUP(AC8,#REF!,29,0),"")</f>
      </c>
      <c r="AG8" s="232">
        <f>_xlfn.IFERROR(VLOOKUP(AC8,#REF!,29,0),"")</f>
      </c>
      <c r="AH8" s="232">
        <f>_xlfn.IFERROR(VLOOKUP(AC8,#REF!,22,0),"")</f>
      </c>
      <c r="AI8" s="232">
        <f>_xlfn.IFERROR(VLOOKUP(AC8,#REF!,3,0),"")</f>
      </c>
    </row>
    <row r="9" spans="1:27" ht="15" customHeight="1">
      <c r="A9" s="34"/>
      <c r="B9" s="266"/>
      <c r="C9" s="49"/>
      <c r="D9" s="268"/>
      <c r="E9" s="47"/>
      <c r="F9" s="50"/>
      <c r="G9" s="269"/>
      <c r="H9" s="269"/>
      <c r="I9" s="270"/>
      <c r="J9" s="270"/>
      <c r="K9" s="270"/>
      <c r="L9" s="270"/>
      <c r="M9" s="271"/>
      <c r="N9" s="262"/>
      <c r="O9" s="261"/>
      <c r="P9" s="47"/>
      <c r="Q9" s="46"/>
      <c r="R9" s="46"/>
      <c r="S9" s="7"/>
      <c r="T9" s="8">
        <f>IF(O10&lt;&gt;"",AE10,"")</f>
      </c>
      <c r="U9" s="246"/>
      <c r="V9" s="8"/>
      <c r="W9" s="31"/>
      <c r="Y9" s="152"/>
      <c r="Z9" s="14"/>
      <c r="AA9" s="33"/>
    </row>
    <row r="10" spans="1:35" ht="15" customHeight="1">
      <c r="A10" s="34"/>
      <c r="B10" s="273"/>
      <c r="C10" s="274"/>
      <c r="D10" s="257"/>
      <c r="E10" s="284"/>
      <c r="F10" s="285"/>
      <c r="G10" s="259"/>
      <c r="H10" s="259"/>
      <c r="I10" s="286"/>
      <c r="J10" s="286"/>
      <c r="K10" s="286"/>
      <c r="L10" s="287"/>
      <c r="M10" s="288"/>
      <c r="N10" s="263"/>
      <c r="O10" s="260"/>
      <c r="P10" s="284"/>
      <c r="Q10" s="258">
        <f>AD10</f>
        <v>0</v>
      </c>
      <c r="R10" s="258">
        <f>ROUNDDOWN(O10*Q10,0)</f>
        <v>0</v>
      </c>
      <c r="S10" s="4"/>
      <c r="T10" s="5"/>
      <c r="U10" s="247"/>
      <c r="V10" s="5"/>
      <c r="W10" s="45"/>
      <c r="Y10" s="152">
        <f>ROUNDDOWN(O10*Q10,0)</f>
        <v>0</v>
      </c>
      <c r="Z10" s="14"/>
      <c r="AA10" s="33"/>
      <c r="AD10" s="150">
        <f>MIN(AF10:AI10)</f>
        <v>0</v>
      </c>
      <c r="AE10" s="150">
        <f>IF(AC10="","",IF(MIN(AF10:AI10)=AI10,"見",IF(MIN(AF10:AI10)=AH10,"単価根拠表(公表価格等)","採用単価算出表")))</f>
      </c>
      <c r="AF10" s="232">
        <f>_xlfn.IFERROR(VLOOKUP(AC10,#REF!,29,0),"")</f>
      </c>
      <c r="AG10" s="232">
        <f>_xlfn.IFERROR(VLOOKUP(AC10,#REF!,29,0),"")</f>
      </c>
      <c r="AH10" s="232">
        <f>_xlfn.IFERROR(VLOOKUP(AC10,#REF!,22,0),"")</f>
      </c>
      <c r="AI10" s="232">
        <f>_xlfn.IFERROR(VLOOKUP(AC10,#REF!,3,0),"")</f>
      </c>
    </row>
    <row r="11" spans="1:27" ht="15" customHeight="1">
      <c r="A11" s="34"/>
      <c r="B11" s="266"/>
      <c r="C11" s="49"/>
      <c r="D11" s="268"/>
      <c r="E11" s="47"/>
      <c r="F11" s="50"/>
      <c r="G11" s="269"/>
      <c r="H11" s="269"/>
      <c r="I11" s="270"/>
      <c r="J11" s="270"/>
      <c r="K11" s="270"/>
      <c r="L11" s="270"/>
      <c r="M11" s="271"/>
      <c r="N11" s="262"/>
      <c r="O11" s="261"/>
      <c r="P11" s="47"/>
      <c r="Q11" s="46"/>
      <c r="R11" s="46"/>
      <c r="S11" s="7"/>
      <c r="T11" s="8">
        <f>IF(O12&lt;&gt;"",AE12,"")</f>
      </c>
      <c r="U11" s="246"/>
      <c r="V11" s="8"/>
      <c r="W11" s="31"/>
      <c r="Y11" s="152"/>
      <c r="Z11" s="14"/>
      <c r="AA11" s="33"/>
    </row>
    <row r="12" spans="1:35" ht="15" customHeight="1">
      <c r="A12" s="34"/>
      <c r="B12" s="273"/>
      <c r="C12" s="274"/>
      <c r="D12" s="257"/>
      <c r="E12" s="284"/>
      <c r="F12" s="285"/>
      <c r="G12" s="259"/>
      <c r="H12" s="259"/>
      <c r="I12" s="286"/>
      <c r="J12" s="286"/>
      <c r="K12" s="286"/>
      <c r="L12" s="287"/>
      <c r="M12" s="288"/>
      <c r="N12" s="263"/>
      <c r="O12" s="260"/>
      <c r="P12" s="284"/>
      <c r="Q12" s="258">
        <f>AD12</f>
        <v>0</v>
      </c>
      <c r="R12" s="258">
        <f>ROUNDDOWN(O12*Q12,0)</f>
        <v>0</v>
      </c>
      <c r="S12" s="4"/>
      <c r="T12" s="5"/>
      <c r="U12" s="247"/>
      <c r="V12" s="5"/>
      <c r="W12" s="45"/>
      <c r="Y12" s="152">
        <f>ROUNDDOWN(O12*Q12,0)</f>
        <v>0</v>
      </c>
      <c r="Z12" s="14"/>
      <c r="AA12" s="33"/>
      <c r="AD12" s="150">
        <f>MIN(AF12:AI12)</f>
        <v>0</v>
      </c>
      <c r="AE12" s="150">
        <f>IF(AC12="","",IF(MIN(AF12:AI12)=AI12,"見",IF(MIN(AF12:AI12)=AH12,"単価根拠表(公表価格等)","採用単価算出表")))</f>
      </c>
      <c r="AF12" s="232">
        <f>_xlfn.IFERROR(VLOOKUP(AC12,#REF!,29,0),"")</f>
      </c>
      <c r="AG12" s="232">
        <f>_xlfn.IFERROR(VLOOKUP(AC12,#REF!,29,0),"")</f>
      </c>
      <c r="AH12" s="232">
        <f>_xlfn.IFERROR(VLOOKUP(AC12,#REF!,22,0),"")</f>
      </c>
      <c r="AI12" s="232">
        <f>_xlfn.IFERROR(VLOOKUP(AC12,#REF!,3,0),"")</f>
      </c>
    </row>
    <row r="13" spans="1:27" ht="15" customHeight="1">
      <c r="A13" s="34"/>
      <c r="B13" s="266"/>
      <c r="C13" s="49"/>
      <c r="D13" s="268"/>
      <c r="E13" s="47"/>
      <c r="F13" s="50"/>
      <c r="G13" s="269"/>
      <c r="H13" s="269"/>
      <c r="I13" s="270"/>
      <c r="J13" s="270"/>
      <c r="K13" s="270"/>
      <c r="L13" s="270"/>
      <c r="M13" s="271"/>
      <c r="N13" s="262"/>
      <c r="O13" s="261"/>
      <c r="P13" s="47"/>
      <c r="Q13" s="46"/>
      <c r="R13" s="46"/>
      <c r="S13" s="7"/>
      <c r="T13" s="8">
        <f>IF(O14&lt;&gt;"",AE14,"")</f>
      </c>
      <c r="U13" s="246"/>
      <c r="V13" s="8"/>
      <c r="W13" s="31"/>
      <c r="Y13" s="152"/>
      <c r="Z13" s="14"/>
      <c r="AA13" s="33"/>
    </row>
    <row r="14" spans="1:35" ht="15" customHeight="1">
      <c r="A14" s="34"/>
      <c r="B14" s="273"/>
      <c r="C14" s="274"/>
      <c r="D14" s="257"/>
      <c r="E14" s="284"/>
      <c r="F14" s="285"/>
      <c r="G14" s="259"/>
      <c r="H14" s="259"/>
      <c r="I14" s="286"/>
      <c r="J14" s="286"/>
      <c r="K14" s="286"/>
      <c r="L14" s="287"/>
      <c r="M14" s="288"/>
      <c r="N14" s="263"/>
      <c r="O14" s="260"/>
      <c r="P14" s="284"/>
      <c r="Q14" s="258">
        <f>AD14</f>
        <v>0</v>
      </c>
      <c r="R14" s="258">
        <f>ROUNDDOWN(O14*Q14,0)</f>
        <v>0</v>
      </c>
      <c r="S14" s="4"/>
      <c r="T14" s="5"/>
      <c r="U14" s="247"/>
      <c r="V14" s="5"/>
      <c r="W14" s="45"/>
      <c r="Y14" s="152">
        <f>ROUNDDOWN(O14*Q14,0)</f>
        <v>0</v>
      </c>
      <c r="Z14" s="14"/>
      <c r="AA14" s="33"/>
      <c r="AD14" s="150">
        <f>MIN(AF14:AI14)</f>
        <v>0</v>
      </c>
      <c r="AE14" s="150">
        <f>IF(AC14="","",IF(MIN(AF14:AI14)=AI14,"見",IF(MIN(AF14:AI14)=AH14,"単価根拠表(公表価格等)","採用単価算出表")))</f>
      </c>
      <c r="AF14" s="232">
        <f>_xlfn.IFERROR(VLOOKUP(AC14,#REF!,29,0),"")</f>
      </c>
      <c r="AG14" s="232">
        <f>_xlfn.IFERROR(VLOOKUP(AC14,#REF!,29,0),"")</f>
      </c>
      <c r="AH14" s="232">
        <f>_xlfn.IFERROR(VLOOKUP(AC14,#REF!,22,0),"")</f>
      </c>
      <c r="AI14" s="232">
        <f>_xlfn.IFERROR(VLOOKUP(AC14,#REF!,3,0),"")</f>
      </c>
    </row>
    <row r="15" spans="1:27" ht="15" customHeight="1">
      <c r="A15" s="34"/>
      <c r="B15" s="266"/>
      <c r="C15" s="49"/>
      <c r="D15" s="268"/>
      <c r="E15" s="47"/>
      <c r="F15" s="50"/>
      <c r="G15" s="269"/>
      <c r="H15" s="269"/>
      <c r="I15" s="270"/>
      <c r="J15" s="270"/>
      <c r="K15" s="270"/>
      <c r="L15" s="270"/>
      <c r="M15" s="271"/>
      <c r="N15" s="262"/>
      <c r="O15" s="261"/>
      <c r="P15" s="47"/>
      <c r="Q15" s="46"/>
      <c r="R15" s="46"/>
      <c r="S15" s="7"/>
      <c r="T15" s="8">
        <f>IF(O16&lt;&gt;"",AE16,"")</f>
      </c>
      <c r="U15" s="246"/>
      <c r="V15" s="8"/>
      <c r="W15" s="31"/>
      <c r="Y15" s="152"/>
      <c r="Z15" s="14"/>
      <c r="AA15" s="33"/>
    </row>
    <row r="16" spans="1:35" ht="15" customHeight="1">
      <c r="A16" s="34"/>
      <c r="B16" s="273"/>
      <c r="C16" s="274"/>
      <c r="D16" s="257"/>
      <c r="E16" s="284"/>
      <c r="F16" s="285"/>
      <c r="G16" s="259"/>
      <c r="H16" s="259"/>
      <c r="I16" s="286"/>
      <c r="J16" s="286"/>
      <c r="K16" s="286"/>
      <c r="L16" s="287"/>
      <c r="M16" s="288"/>
      <c r="N16" s="263"/>
      <c r="O16" s="260"/>
      <c r="P16" s="284"/>
      <c r="Q16" s="258">
        <f>AD16</f>
        <v>0</v>
      </c>
      <c r="R16" s="258">
        <f>ROUNDDOWN(O16*Q16,0)</f>
        <v>0</v>
      </c>
      <c r="S16" s="4"/>
      <c r="T16" s="5"/>
      <c r="U16" s="247"/>
      <c r="V16" s="5"/>
      <c r="W16" s="45"/>
      <c r="Y16" s="152">
        <f>ROUNDDOWN(O16*Q16,0)</f>
        <v>0</v>
      </c>
      <c r="Z16" s="14"/>
      <c r="AA16" s="33"/>
      <c r="AD16" s="150">
        <f>MIN(AF16:AI16)</f>
        <v>0</v>
      </c>
      <c r="AE16" s="150">
        <f>IF(AC16="","",IF(MIN(AF16:AI16)=AI16,"見",IF(MIN(AF16:AI16)=AH16,"単価根拠表(公表価格等)","採用単価算出表")))</f>
      </c>
      <c r="AF16" s="232">
        <f>_xlfn.IFERROR(VLOOKUP(AC16,#REF!,29,0),"")</f>
      </c>
      <c r="AG16" s="232">
        <f>_xlfn.IFERROR(VLOOKUP(AC16,#REF!,29,0),"")</f>
      </c>
      <c r="AH16" s="232">
        <f>_xlfn.IFERROR(VLOOKUP(AC16,#REF!,22,0),"")</f>
      </c>
      <c r="AI16" s="232">
        <f>_xlfn.IFERROR(VLOOKUP(AC16,#REF!,3,0),"")</f>
      </c>
    </row>
    <row r="17" spans="1:27" ht="15" customHeight="1">
      <c r="A17" s="34"/>
      <c r="B17" s="266"/>
      <c r="C17" s="49"/>
      <c r="D17" s="268"/>
      <c r="E17" s="47"/>
      <c r="F17" s="50"/>
      <c r="G17" s="269"/>
      <c r="H17" s="269"/>
      <c r="I17" s="270"/>
      <c r="J17" s="270"/>
      <c r="K17" s="270"/>
      <c r="L17" s="270"/>
      <c r="M17" s="271"/>
      <c r="N17" s="262"/>
      <c r="O17" s="261"/>
      <c r="P17" s="47"/>
      <c r="Q17" s="46"/>
      <c r="R17" s="46"/>
      <c r="S17" s="7"/>
      <c r="T17" s="8">
        <f>IF(O18&lt;&gt;"",AE18,"")</f>
      </c>
      <c r="U17" s="246"/>
      <c r="V17" s="8"/>
      <c r="W17" s="31"/>
      <c r="Y17" s="152"/>
      <c r="Z17" s="14"/>
      <c r="AA17" s="33"/>
    </row>
    <row r="18" spans="1:35" ht="15" customHeight="1">
      <c r="A18" s="34"/>
      <c r="B18" s="273"/>
      <c r="C18" s="274"/>
      <c r="D18" s="257"/>
      <c r="E18" s="284"/>
      <c r="F18" s="285"/>
      <c r="G18" s="259"/>
      <c r="H18" s="259"/>
      <c r="I18" s="286"/>
      <c r="J18" s="286"/>
      <c r="K18" s="286"/>
      <c r="L18" s="287"/>
      <c r="M18" s="288"/>
      <c r="N18" s="263"/>
      <c r="O18" s="260"/>
      <c r="P18" s="284"/>
      <c r="Q18" s="258">
        <f>AD18</f>
        <v>0</v>
      </c>
      <c r="R18" s="258">
        <f>ROUNDDOWN(O18*Q18,0)</f>
        <v>0</v>
      </c>
      <c r="S18" s="4"/>
      <c r="T18" s="5"/>
      <c r="U18" s="247"/>
      <c r="V18" s="5"/>
      <c r="W18" s="45"/>
      <c r="Y18" s="152">
        <f>ROUNDDOWN(O18*Q18,0)</f>
        <v>0</v>
      </c>
      <c r="Z18" s="14"/>
      <c r="AA18" s="33"/>
      <c r="AD18" s="150">
        <f>MIN(AF18:AI18)</f>
        <v>0</v>
      </c>
      <c r="AE18" s="150">
        <f>IF(AC18="","",IF(MIN(AF18:AI18)=AI18,"見",IF(MIN(AF18:AI18)=AH18,"単価根拠表(公表価格等)","採用単価算出表")))</f>
      </c>
      <c r="AF18" s="232">
        <f>_xlfn.IFERROR(VLOOKUP(AC18,#REF!,29,0),"")</f>
      </c>
      <c r="AG18" s="232">
        <f>_xlfn.IFERROR(VLOOKUP(AC18,#REF!,29,0),"")</f>
      </c>
      <c r="AH18" s="232">
        <f>_xlfn.IFERROR(VLOOKUP(AC18,#REF!,22,0),"")</f>
      </c>
      <c r="AI18" s="232">
        <f>_xlfn.IFERROR(VLOOKUP(AC18,#REF!,3,0),"")</f>
      </c>
    </row>
    <row r="19" spans="1:27" ht="15" customHeight="1">
      <c r="A19" s="34"/>
      <c r="B19" s="266"/>
      <c r="C19" s="49"/>
      <c r="D19" s="268"/>
      <c r="E19" s="47"/>
      <c r="F19" s="50"/>
      <c r="G19" s="269"/>
      <c r="H19" s="269"/>
      <c r="I19" s="270"/>
      <c r="J19" s="270"/>
      <c r="K19" s="270"/>
      <c r="L19" s="270"/>
      <c r="M19" s="271"/>
      <c r="N19" s="262"/>
      <c r="O19" s="261"/>
      <c r="P19" s="47"/>
      <c r="Q19" s="46"/>
      <c r="R19" s="46"/>
      <c r="S19" s="7"/>
      <c r="T19" s="8">
        <f>IF(O20&lt;&gt;"",AE20,"")</f>
      </c>
      <c r="U19" s="246"/>
      <c r="V19" s="8"/>
      <c r="W19" s="31"/>
      <c r="Y19" s="152"/>
      <c r="Z19" s="14"/>
      <c r="AA19" s="33"/>
    </row>
    <row r="20" spans="1:35" ht="15" customHeight="1">
      <c r="A20" s="34"/>
      <c r="B20" s="273"/>
      <c r="C20" s="274"/>
      <c r="D20" s="257"/>
      <c r="E20" s="284"/>
      <c r="F20" s="285"/>
      <c r="G20" s="259"/>
      <c r="H20" s="259"/>
      <c r="I20" s="286"/>
      <c r="J20" s="286"/>
      <c r="K20" s="286"/>
      <c r="L20" s="287"/>
      <c r="M20" s="288"/>
      <c r="N20" s="263"/>
      <c r="O20" s="260"/>
      <c r="P20" s="284"/>
      <c r="Q20" s="258">
        <f>AD20</f>
        <v>0</v>
      </c>
      <c r="R20" s="258">
        <f>ROUNDDOWN(O20*Q20,0)</f>
        <v>0</v>
      </c>
      <c r="S20" s="4"/>
      <c r="T20" s="5"/>
      <c r="U20" s="247"/>
      <c r="V20" s="5"/>
      <c r="W20" s="45"/>
      <c r="Y20" s="152">
        <f>ROUNDDOWN(O20*Q20,0)</f>
        <v>0</v>
      </c>
      <c r="Z20" s="14"/>
      <c r="AA20" s="33"/>
      <c r="AD20" s="150">
        <f>MIN(AF20:AI20)</f>
        <v>0</v>
      </c>
      <c r="AE20" s="150">
        <f>IF(AC20="","",IF(MIN(AF20:AI20)=AI20,"見",IF(MIN(AF20:AI20)=AH20,"単価根拠表(公表価格等)","採用単価算出表")))</f>
      </c>
      <c r="AF20" s="232">
        <f>_xlfn.IFERROR(VLOOKUP(AC20,#REF!,29,0),"")</f>
      </c>
      <c r="AG20" s="232">
        <f>_xlfn.IFERROR(VLOOKUP(AC20,#REF!,29,0),"")</f>
      </c>
      <c r="AH20" s="232">
        <f>_xlfn.IFERROR(VLOOKUP(AC20,#REF!,22,0),"")</f>
      </c>
      <c r="AI20" s="232">
        <f>_xlfn.IFERROR(VLOOKUP(AC20,#REF!,3,0),"")</f>
      </c>
    </row>
    <row r="21" spans="1:27" ht="15" customHeight="1">
      <c r="A21" s="34"/>
      <c r="B21" s="266"/>
      <c r="C21" s="49"/>
      <c r="D21" s="268"/>
      <c r="E21" s="47"/>
      <c r="F21" s="50"/>
      <c r="G21" s="269"/>
      <c r="H21" s="269"/>
      <c r="I21" s="270"/>
      <c r="J21" s="270"/>
      <c r="K21" s="270"/>
      <c r="L21" s="270"/>
      <c r="M21" s="271"/>
      <c r="N21" s="262"/>
      <c r="O21" s="261"/>
      <c r="P21" s="47"/>
      <c r="Q21" s="46"/>
      <c r="R21" s="46"/>
      <c r="S21" s="7"/>
      <c r="T21" s="8">
        <f>IF(O22&lt;&gt;"",AE22,"")</f>
      </c>
      <c r="U21" s="246"/>
      <c r="V21" s="8"/>
      <c r="W21" s="31"/>
      <c r="Y21" s="152"/>
      <c r="Z21" s="14"/>
      <c r="AA21" s="33"/>
    </row>
    <row r="22" spans="1:35" ht="15" customHeight="1">
      <c r="A22" s="34"/>
      <c r="B22" s="273"/>
      <c r="C22" s="274"/>
      <c r="D22" s="257"/>
      <c r="E22" s="284"/>
      <c r="F22" s="285"/>
      <c r="G22" s="259"/>
      <c r="H22" s="259"/>
      <c r="I22" s="286"/>
      <c r="J22" s="286"/>
      <c r="K22" s="286"/>
      <c r="L22" s="287"/>
      <c r="M22" s="288"/>
      <c r="N22" s="263"/>
      <c r="O22" s="260"/>
      <c r="P22" s="284"/>
      <c r="Q22" s="258">
        <f>AD22</f>
        <v>0</v>
      </c>
      <c r="R22" s="258">
        <f>ROUNDDOWN(O22*Q22,0)</f>
        <v>0</v>
      </c>
      <c r="S22" s="4"/>
      <c r="T22" s="5"/>
      <c r="U22" s="247"/>
      <c r="V22" s="5"/>
      <c r="W22" s="45"/>
      <c r="Y22" s="152">
        <f>ROUNDDOWN(O22*Q22,0)</f>
        <v>0</v>
      </c>
      <c r="Z22" s="14"/>
      <c r="AA22" s="33"/>
      <c r="AD22" s="150">
        <f>MIN(AF22:AI22)</f>
        <v>0</v>
      </c>
      <c r="AE22" s="150">
        <f>IF(AC22="","",IF(MIN(AF22:AI22)=AI22,"見",IF(MIN(AF22:AI22)=AH22,"単価根拠表(公表価格等)","採用単価算出表")))</f>
      </c>
      <c r="AF22" s="232">
        <f>_xlfn.IFERROR(VLOOKUP(AC22,#REF!,29,0),"")</f>
      </c>
      <c r="AG22" s="232">
        <f>_xlfn.IFERROR(VLOOKUP(AC22,#REF!,29,0),"")</f>
      </c>
      <c r="AH22" s="232">
        <f>_xlfn.IFERROR(VLOOKUP(AC22,#REF!,22,0),"")</f>
      </c>
      <c r="AI22" s="232">
        <f>_xlfn.IFERROR(VLOOKUP(AC22,#REF!,3,0),"")</f>
      </c>
    </row>
    <row r="23" spans="1:27" ht="15" customHeight="1">
      <c r="A23" s="34"/>
      <c r="B23" s="266"/>
      <c r="C23" s="49"/>
      <c r="D23" s="268"/>
      <c r="E23" s="47"/>
      <c r="F23" s="50"/>
      <c r="G23" s="269"/>
      <c r="H23" s="269"/>
      <c r="I23" s="270"/>
      <c r="J23" s="270"/>
      <c r="K23" s="270"/>
      <c r="L23" s="270"/>
      <c r="M23" s="271"/>
      <c r="N23" s="262"/>
      <c r="O23" s="261"/>
      <c r="P23" s="47"/>
      <c r="Q23" s="46"/>
      <c r="R23" s="46"/>
      <c r="S23" s="7"/>
      <c r="T23" s="8">
        <f>IF(O24&lt;&gt;"",AE24,"")</f>
      </c>
      <c r="U23" s="246"/>
      <c r="V23" s="8"/>
      <c r="W23" s="31"/>
      <c r="Y23" s="152"/>
      <c r="Z23" s="14"/>
      <c r="AA23" s="33"/>
    </row>
    <row r="24" spans="1:35" ht="15" customHeight="1">
      <c r="A24" s="34"/>
      <c r="B24" s="273"/>
      <c r="C24" s="274"/>
      <c r="D24" s="257"/>
      <c r="E24" s="284"/>
      <c r="F24" s="285"/>
      <c r="G24" s="259"/>
      <c r="H24" s="259"/>
      <c r="I24" s="286"/>
      <c r="J24" s="286"/>
      <c r="K24" s="286"/>
      <c r="L24" s="287"/>
      <c r="M24" s="288"/>
      <c r="N24" s="263"/>
      <c r="O24" s="260"/>
      <c r="P24" s="284"/>
      <c r="Q24" s="258">
        <f>AD24</f>
        <v>0</v>
      </c>
      <c r="R24" s="258">
        <f>ROUNDDOWN(O24*Q24,0)</f>
        <v>0</v>
      </c>
      <c r="S24" s="4"/>
      <c r="T24" s="5"/>
      <c r="U24" s="247"/>
      <c r="V24" s="5"/>
      <c r="W24" s="45"/>
      <c r="Y24" s="152">
        <f>ROUNDDOWN(O24*Q24,0)</f>
        <v>0</v>
      </c>
      <c r="Z24" s="14"/>
      <c r="AA24" s="33"/>
      <c r="AD24" s="150">
        <f>MIN(AF24:AI24)</f>
        <v>0</v>
      </c>
      <c r="AE24" s="150">
        <f>IF(AC24="","",IF(MIN(AF24:AI24)=AI24,"見",IF(MIN(AF24:AI24)=AH24,"単価根拠表(公表価格等)","採用単価算出表")))</f>
      </c>
      <c r="AF24" s="232">
        <f>_xlfn.IFERROR(VLOOKUP(AC24,#REF!,29,0),"")</f>
      </c>
      <c r="AG24" s="232">
        <f>_xlfn.IFERROR(VLOOKUP(AC24,#REF!,29,0),"")</f>
      </c>
      <c r="AH24" s="232">
        <f>_xlfn.IFERROR(VLOOKUP(AC24,#REF!,22,0),"")</f>
      </c>
      <c r="AI24" s="232">
        <f>_xlfn.IFERROR(VLOOKUP(AC24,#REF!,3,0),"")</f>
      </c>
    </row>
    <row r="25" spans="1:27" ht="15" customHeight="1">
      <c r="A25" s="34"/>
      <c r="B25" s="266"/>
      <c r="C25" s="49"/>
      <c r="D25" s="268"/>
      <c r="E25" s="47"/>
      <c r="F25" s="50"/>
      <c r="G25" s="269"/>
      <c r="H25" s="269"/>
      <c r="I25" s="270"/>
      <c r="J25" s="270"/>
      <c r="K25" s="270"/>
      <c r="L25" s="270"/>
      <c r="M25" s="271"/>
      <c r="N25" s="262"/>
      <c r="O25" s="261"/>
      <c r="P25" s="47"/>
      <c r="Q25" s="46"/>
      <c r="R25" s="46"/>
      <c r="S25" s="7"/>
      <c r="T25" s="8">
        <f>IF(O26&lt;&gt;"",AE26,"")</f>
      </c>
      <c r="U25" s="246"/>
      <c r="V25" s="8"/>
      <c r="W25" s="31"/>
      <c r="Y25" s="152"/>
      <c r="Z25" s="14"/>
      <c r="AA25" s="33"/>
    </row>
    <row r="26" spans="1:35" ht="15" customHeight="1">
      <c r="A26" s="34"/>
      <c r="B26" s="273"/>
      <c r="C26" s="274"/>
      <c r="D26" s="257"/>
      <c r="E26" s="284"/>
      <c r="F26" s="285"/>
      <c r="G26" s="259"/>
      <c r="H26" s="259"/>
      <c r="I26" s="286"/>
      <c r="J26" s="286"/>
      <c r="K26" s="286"/>
      <c r="L26" s="287"/>
      <c r="M26" s="288"/>
      <c r="N26" s="263"/>
      <c r="O26" s="260"/>
      <c r="P26" s="284"/>
      <c r="Q26" s="258">
        <f>AD26</f>
        <v>0</v>
      </c>
      <c r="R26" s="258">
        <f>ROUNDDOWN(O26*Q26,0)</f>
        <v>0</v>
      </c>
      <c r="S26" s="4"/>
      <c r="T26" s="5"/>
      <c r="U26" s="247"/>
      <c r="V26" s="5"/>
      <c r="W26" s="45"/>
      <c r="Y26" s="152">
        <f>ROUNDDOWN(O26*Q26,0)</f>
        <v>0</v>
      </c>
      <c r="Z26" s="14"/>
      <c r="AA26" s="33"/>
      <c r="AD26" s="150">
        <f>MIN(AF26:AI26)</f>
        <v>0</v>
      </c>
      <c r="AE26" s="150">
        <f>IF(AC26="","",IF(MIN(AF26:AI26)=AI26,"見",IF(MIN(AF26:AI26)=AH26,"単価根拠表(公表価格等)","採用単価算出表")))</f>
      </c>
      <c r="AF26" s="232">
        <f>_xlfn.IFERROR(VLOOKUP(AC26,#REF!,29,0),"")</f>
      </c>
      <c r="AG26" s="232">
        <f>_xlfn.IFERROR(VLOOKUP(AC26,#REF!,29,0),"")</f>
      </c>
      <c r="AH26" s="232">
        <f>_xlfn.IFERROR(VLOOKUP(AC26,#REF!,22,0),"")</f>
      </c>
      <c r="AI26" s="232">
        <f>_xlfn.IFERROR(VLOOKUP(AC26,#REF!,3,0),"")</f>
      </c>
    </row>
    <row r="27" spans="1:27" ht="15" customHeight="1">
      <c r="A27" s="34"/>
      <c r="B27" s="266"/>
      <c r="C27" s="49"/>
      <c r="D27" s="268"/>
      <c r="E27" s="47"/>
      <c r="F27" s="50"/>
      <c r="G27" s="269"/>
      <c r="H27" s="269"/>
      <c r="I27" s="270"/>
      <c r="J27" s="270"/>
      <c r="K27" s="270"/>
      <c r="L27" s="270"/>
      <c r="M27" s="271"/>
      <c r="N27" s="262"/>
      <c r="O27" s="261"/>
      <c r="P27" s="47"/>
      <c r="Q27" s="46"/>
      <c r="R27" s="46"/>
      <c r="S27" s="7"/>
      <c r="T27" s="8">
        <f>IF(O28&lt;&gt;"",AE28,"")</f>
      </c>
      <c r="U27" s="246"/>
      <c r="V27" s="8"/>
      <c r="W27" s="31"/>
      <c r="Y27" s="152"/>
      <c r="Z27" s="14"/>
      <c r="AA27" s="33"/>
    </row>
    <row r="28" spans="1:35" ht="15" customHeight="1">
      <c r="A28" s="34"/>
      <c r="B28" s="273"/>
      <c r="C28" s="274"/>
      <c r="D28" s="257"/>
      <c r="E28" s="284"/>
      <c r="F28" s="285"/>
      <c r="G28" s="259"/>
      <c r="H28" s="259"/>
      <c r="I28" s="286"/>
      <c r="J28" s="286"/>
      <c r="K28" s="286"/>
      <c r="L28" s="287"/>
      <c r="M28" s="288"/>
      <c r="N28" s="263"/>
      <c r="O28" s="260"/>
      <c r="P28" s="284"/>
      <c r="Q28" s="258">
        <f>AD28</f>
        <v>0</v>
      </c>
      <c r="R28" s="258">
        <f>ROUNDDOWN(O28*Q28,0)</f>
        <v>0</v>
      </c>
      <c r="S28" s="4"/>
      <c r="T28" s="5"/>
      <c r="U28" s="247"/>
      <c r="V28" s="5"/>
      <c r="W28" s="45"/>
      <c r="Y28" s="152">
        <f>ROUNDDOWN(O28*Q28,0)</f>
        <v>0</v>
      </c>
      <c r="Z28" s="14"/>
      <c r="AA28" s="33"/>
      <c r="AD28" s="150">
        <f>MIN(AF28:AI28)</f>
        <v>0</v>
      </c>
      <c r="AE28" s="150">
        <f>IF(AC28="","",IF(MIN(AF28:AI28)=AI28,"見",IF(MIN(AF28:AI28)=AH28,"単価根拠表(公表価格等)","採用単価算出表")))</f>
      </c>
      <c r="AF28" s="232">
        <f>_xlfn.IFERROR(VLOOKUP(AC28,#REF!,29,0),"")</f>
      </c>
      <c r="AG28" s="232">
        <f>_xlfn.IFERROR(VLOOKUP(AC28,#REF!,29,0),"")</f>
      </c>
      <c r="AH28" s="232">
        <f>_xlfn.IFERROR(VLOOKUP(AC28,#REF!,22,0),"")</f>
      </c>
      <c r="AI28" s="232">
        <f>_xlfn.IFERROR(VLOOKUP(AC28,#REF!,3,0),"")</f>
      </c>
    </row>
    <row r="29" spans="1:27" ht="15" customHeight="1">
      <c r="A29" s="34"/>
      <c r="B29" s="266"/>
      <c r="C29" s="49"/>
      <c r="D29" s="268"/>
      <c r="E29" s="47"/>
      <c r="F29" s="50"/>
      <c r="G29" s="269"/>
      <c r="H29" s="269"/>
      <c r="I29" s="270"/>
      <c r="J29" s="270"/>
      <c r="K29" s="270"/>
      <c r="L29" s="270"/>
      <c r="M29" s="271"/>
      <c r="N29" s="262"/>
      <c r="O29" s="261"/>
      <c r="P29" s="47"/>
      <c r="Q29" s="46"/>
      <c r="R29" s="46"/>
      <c r="S29" s="7"/>
      <c r="T29" s="8">
        <f>IF(O30&lt;&gt;"",AE30,"")</f>
      </c>
      <c r="U29" s="246"/>
      <c r="V29" s="8"/>
      <c r="W29" s="31"/>
      <c r="Y29" s="152"/>
      <c r="Z29" s="14"/>
      <c r="AA29" s="33"/>
    </row>
    <row r="30" spans="1:35" ht="15" customHeight="1">
      <c r="A30" s="34"/>
      <c r="B30" s="273"/>
      <c r="C30" s="274"/>
      <c r="D30" s="257"/>
      <c r="E30" s="284"/>
      <c r="F30" s="285"/>
      <c r="G30" s="259"/>
      <c r="H30" s="259"/>
      <c r="I30" s="286"/>
      <c r="J30" s="286"/>
      <c r="K30" s="286"/>
      <c r="L30" s="287"/>
      <c r="M30" s="288"/>
      <c r="N30" s="263"/>
      <c r="O30" s="260"/>
      <c r="P30" s="284"/>
      <c r="Q30" s="258">
        <f>AD30</f>
        <v>0</v>
      </c>
      <c r="R30" s="258">
        <f>ROUNDDOWN(O30*Q30,0)</f>
        <v>0</v>
      </c>
      <c r="S30" s="4"/>
      <c r="T30" s="5"/>
      <c r="U30" s="247"/>
      <c r="V30" s="5"/>
      <c r="W30" s="45"/>
      <c r="Y30" s="152">
        <f>ROUNDDOWN(O30*Q30,0)</f>
        <v>0</v>
      </c>
      <c r="Z30" s="14"/>
      <c r="AA30" s="33"/>
      <c r="AD30" s="150">
        <f>MIN(AF30:AI30)</f>
        <v>0</v>
      </c>
      <c r="AE30" s="150">
        <f>IF(AC30="","",IF(MIN(AF30:AI30)=AI30,"見",IF(MIN(AF30:AI30)=AH30,"単価根拠表(公表価格等)","採用単価算出表")))</f>
      </c>
      <c r="AF30" s="232">
        <f>_xlfn.IFERROR(VLOOKUP(AC30,#REF!,29,0),"")</f>
      </c>
      <c r="AG30" s="232">
        <f>_xlfn.IFERROR(VLOOKUP(AC30,#REF!,29,0),"")</f>
      </c>
      <c r="AH30" s="232">
        <f>_xlfn.IFERROR(VLOOKUP(AC30,#REF!,22,0),"")</f>
      </c>
      <c r="AI30" s="232">
        <f>_xlfn.IFERROR(VLOOKUP(AC30,#REF!,3,0),"")</f>
      </c>
    </row>
    <row r="31" spans="1:27" ht="15" customHeight="1">
      <c r="A31" s="34"/>
      <c r="B31" s="266"/>
      <c r="C31" s="49"/>
      <c r="D31" s="268"/>
      <c r="E31" s="47"/>
      <c r="F31" s="50"/>
      <c r="G31" s="269"/>
      <c r="H31" s="269"/>
      <c r="I31" s="270"/>
      <c r="J31" s="270"/>
      <c r="K31" s="270"/>
      <c r="L31" s="270"/>
      <c r="M31" s="271"/>
      <c r="N31" s="262"/>
      <c r="O31" s="261"/>
      <c r="P31" s="47"/>
      <c r="Q31" s="46"/>
      <c r="R31" s="46"/>
      <c r="S31" s="7"/>
      <c r="T31" s="8">
        <f>IF(O32&lt;&gt;"",AE32,"")</f>
      </c>
      <c r="U31" s="246"/>
      <c r="V31" s="8"/>
      <c r="W31" s="31"/>
      <c r="Y31" s="152"/>
      <c r="Z31" s="14"/>
      <c r="AA31" s="33"/>
    </row>
    <row r="32" spans="1:35" ht="15" customHeight="1">
      <c r="A32" s="34"/>
      <c r="B32" s="273"/>
      <c r="C32" s="274"/>
      <c r="D32" s="257"/>
      <c r="E32" s="284"/>
      <c r="F32" s="285"/>
      <c r="G32" s="259"/>
      <c r="H32" s="259"/>
      <c r="I32" s="286"/>
      <c r="J32" s="286"/>
      <c r="K32" s="286"/>
      <c r="L32" s="287"/>
      <c r="M32" s="288"/>
      <c r="N32" s="263"/>
      <c r="O32" s="260"/>
      <c r="P32" s="284"/>
      <c r="Q32" s="258">
        <f>AD32</f>
        <v>0</v>
      </c>
      <c r="R32" s="258">
        <f>ROUNDDOWN(O32*Q32,0)</f>
        <v>0</v>
      </c>
      <c r="S32" s="4"/>
      <c r="T32" s="5"/>
      <c r="U32" s="247"/>
      <c r="V32" s="5"/>
      <c r="W32" s="45"/>
      <c r="Y32" s="152">
        <f>ROUNDDOWN(O32*Q32,0)</f>
        <v>0</v>
      </c>
      <c r="Z32" s="14"/>
      <c r="AA32" s="33"/>
      <c r="AD32" s="150">
        <f>MIN(AF32:AI32)</f>
        <v>0</v>
      </c>
      <c r="AE32" s="150">
        <f>IF(AC32="","",IF(MIN(AF32:AI32)=AI32,"見",IF(MIN(AF32:AI32)=AH32,"単価根拠表(公表価格等)","採用単価算出表")))</f>
      </c>
      <c r="AF32" s="232">
        <f>_xlfn.IFERROR(VLOOKUP(AC32,#REF!,29,0),"")</f>
      </c>
      <c r="AG32" s="232">
        <f>_xlfn.IFERROR(VLOOKUP(AC32,#REF!,29,0),"")</f>
      </c>
      <c r="AH32" s="232">
        <f>_xlfn.IFERROR(VLOOKUP(AC32,#REF!,22,0),"")</f>
      </c>
      <c r="AI32" s="232">
        <f>_xlfn.IFERROR(VLOOKUP(AC32,#REF!,3,0),"")</f>
      </c>
    </row>
    <row r="33" spans="1:27" ht="15" customHeight="1">
      <c r="A33" s="34"/>
      <c r="B33" s="266"/>
      <c r="C33" s="49"/>
      <c r="D33" s="268"/>
      <c r="E33" s="47"/>
      <c r="F33" s="50"/>
      <c r="G33" s="269"/>
      <c r="H33" s="269"/>
      <c r="I33" s="270"/>
      <c r="J33" s="270"/>
      <c r="K33" s="270"/>
      <c r="L33" s="270"/>
      <c r="M33" s="271"/>
      <c r="N33" s="262"/>
      <c r="O33" s="261"/>
      <c r="P33" s="47"/>
      <c r="Q33" s="46"/>
      <c r="R33" s="46"/>
      <c r="S33" s="7"/>
      <c r="T33" s="8">
        <f>IF(O34&lt;&gt;"",AE34,"")</f>
      </c>
      <c r="U33" s="246"/>
      <c r="V33" s="8"/>
      <c r="W33" s="31"/>
      <c r="Y33" s="152"/>
      <c r="Z33" s="14"/>
      <c r="AA33" s="33"/>
    </row>
    <row r="34" spans="1:35" ht="15" customHeight="1">
      <c r="A34" s="34"/>
      <c r="B34" s="273"/>
      <c r="C34" s="274"/>
      <c r="D34" s="257"/>
      <c r="E34" s="284"/>
      <c r="F34" s="285"/>
      <c r="G34" s="359"/>
      <c r="H34" s="259"/>
      <c r="I34" s="286"/>
      <c r="J34" s="286"/>
      <c r="K34" s="286"/>
      <c r="L34" s="287"/>
      <c r="M34" s="288"/>
      <c r="N34" s="263"/>
      <c r="O34" s="260"/>
      <c r="P34" s="284"/>
      <c r="Q34" s="258">
        <f>AD34</f>
        <v>0</v>
      </c>
      <c r="R34" s="258">
        <f>SUBTOTAL(9,R5:R32)</f>
        <v>0</v>
      </c>
      <c r="S34" s="4"/>
      <c r="T34" s="5"/>
      <c r="U34" s="247"/>
      <c r="V34" s="5"/>
      <c r="W34" s="45"/>
      <c r="Y34" s="152">
        <f>ROUNDDOWN(O34*Q34,0)</f>
        <v>0</v>
      </c>
      <c r="Z34" s="14"/>
      <c r="AA34" s="33"/>
      <c r="AD34" s="150">
        <f>MIN(AF34:AI34)</f>
        <v>0</v>
      </c>
      <c r="AE34" s="150">
        <f>IF(AC34="","",IF(MIN(AF34:AI34)=AI34,"見",IF(MIN(AF34:AI34)=AH34,"単価根拠表(公表価格等)","採用単価算出表")))</f>
      </c>
      <c r="AF34" s="232">
        <f>_xlfn.IFERROR(VLOOKUP(AC34,#REF!,29,0),"")</f>
      </c>
      <c r="AG34" s="232">
        <f>_xlfn.IFERROR(VLOOKUP(AC34,#REF!,29,0),"")</f>
      </c>
      <c r="AH34" s="232">
        <f>_xlfn.IFERROR(VLOOKUP(AC34,#REF!,22,0),"")</f>
      </c>
      <c r="AI34" s="232">
        <f>_xlfn.IFERROR(VLOOKUP(AC34,#REF!,3,0),"")</f>
      </c>
    </row>
    <row r="35" spans="1:27" ht="15" customHeight="1">
      <c r="A35" s="34"/>
      <c r="B35" s="266"/>
      <c r="C35" s="49"/>
      <c r="D35" s="268"/>
      <c r="E35" s="47"/>
      <c r="F35" s="50"/>
      <c r="G35" s="269"/>
      <c r="H35" s="269"/>
      <c r="I35" s="270"/>
      <c r="J35" s="270"/>
      <c r="K35" s="270"/>
      <c r="L35" s="270"/>
      <c r="M35" s="271"/>
      <c r="N35" s="262"/>
      <c r="O35" s="261"/>
      <c r="P35" s="47"/>
      <c r="Q35" s="46"/>
      <c r="R35" s="46"/>
      <c r="S35" s="7"/>
      <c r="T35" s="8">
        <f>IF(O36&lt;&gt;"",AE36,"")</f>
      </c>
      <c r="U35" s="246"/>
      <c r="V35" s="8"/>
      <c r="W35" s="31"/>
      <c r="Y35" s="152"/>
      <c r="Z35" s="14"/>
      <c r="AA35" s="33"/>
    </row>
    <row r="36" spans="1:35" ht="15" customHeight="1">
      <c r="A36" s="26" t="s">
        <v>1</v>
      </c>
      <c r="B36" s="289"/>
      <c r="C36" s="290"/>
      <c r="D36" s="291"/>
      <c r="E36" s="292"/>
      <c r="F36" s="293"/>
      <c r="G36" s="294"/>
      <c r="H36" s="294"/>
      <c r="I36" s="295"/>
      <c r="J36" s="295"/>
      <c r="K36" s="295"/>
      <c r="L36" s="296"/>
      <c r="M36" s="297"/>
      <c r="N36" s="298"/>
      <c r="O36" s="299"/>
      <c r="P36" s="292"/>
      <c r="Q36" s="300">
        <f>AD36</f>
        <v>0</v>
      </c>
      <c r="R36" s="300">
        <f>ROUNDDOWN(O36*Q36,0)</f>
        <v>0</v>
      </c>
      <c r="S36" s="55"/>
      <c r="T36" s="56"/>
      <c r="U36" s="233">
        <f>IF($Y$1=1,"",SUBTOTAL(9,R5:R36))</f>
        <v>0</v>
      </c>
      <c r="V36" s="56"/>
      <c r="W36" s="57"/>
      <c r="Y36" s="152">
        <f>ROUNDDOWN(O36*Q36,0)</f>
        <v>0</v>
      </c>
      <c r="Z36" s="14"/>
      <c r="AA36" s="33"/>
      <c r="AD36" s="150">
        <f>MIN(AF36:AI36)</f>
        <v>0</v>
      </c>
      <c r="AE36" s="150">
        <f>IF(AC36="","",IF(MIN(AF36:AI36)=AI36,"見",IF(MIN(AF36:AI36)=AH36,"単価根拠表(公表価格等)","採用単価算出表")))</f>
      </c>
      <c r="AF36" s="232">
        <f>_xlfn.IFERROR(VLOOKUP(AC36,#REF!,29,0),"")</f>
      </c>
      <c r="AG36" s="232">
        <f>_xlfn.IFERROR(VLOOKUP(AC36,#REF!,29,0),"")</f>
      </c>
      <c r="AH36" s="232">
        <f>_xlfn.IFERROR(VLOOKUP(AC36,#REF!,22,0),"")</f>
      </c>
      <c r="AI36" s="232">
        <f>_xlfn.IFERROR(VLOOKUP(AC36,#REF!,3,0),"")</f>
      </c>
    </row>
    <row r="37" spans="1:27" ht="15" customHeight="1">
      <c r="A37" s="26" t="s">
        <v>0</v>
      </c>
      <c r="B37" s="301"/>
      <c r="C37" s="267"/>
      <c r="D37" s="302"/>
      <c r="E37" s="272"/>
      <c r="F37" s="303"/>
      <c r="G37" s="304"/>
      <c r="H37" s="304"/>
      <c r="I37" s="305"/>
      <c r="J37" s="305"/>
      <c r="K37" s="305"/>
      <c r="L37" s="305"/>
      <c r="M37" s="306"/>
      <c r="N37" s="307"/>
      <c r="O37" s="308"/>
      <c r="P37" s="272"/>
      <c r="Q37" s="309"/>
      <c r="R37" s="309"/>
      <c r="S37" s="58"/>
      <c r="T37" s="30">
        <f>IF(O38&lt;&gt;"",AE38,"")</f>
      </c>
      <c r="U37" s="244"/>
      <c r="V37" s="30"/>
      <c r="W37" s="59"/>
      <c r="Y37" s="152"/>
      <c r="Z37" s="14"/>
      <c r="AA37" s="33"/>
    </row>
    <row r="38" spans="1:35" ht="15" customHeight="1">
      <c r="A38" s="34">
        <f>1+A6</f>
        <v>2</v>
      </c>
      <c r="B38" s="273"/>
      <c r="C38" s="274"/>
      <c r="D38" s="257"/>
      <c r="E38" s="284"/>
      <c r="F38" s="285"/>
      <c r="G38" s="259"/>
      <c r="H38" s="259"/>
      <c r="I38" s="286"/>
      <c r="J38" s="286"/>
      <c r="K38" s="286"/>
      <c r="L38" s="287"/>
      <c r="M38" s="288"/>
      <c r="N38" s="263"/>
      <c r="O38" s="260"/>
      <c r="P38" s="284"/>
      <c r="Q38" s="258">
        <f>AD38</f>
        <v>0</v>
      </c>
      <c r="R38" s="258">
        <f>ROUNDDOWN(O38*Q38,0)</f>
        <v>0</v>
      </c>
      <c r="S38" s="4"/>
      <c r="T38" s="5"/>
      <c r="U38" s="247"/>
      <c r="V38" s="5"/>
      <c r="W38" s="45"/>
      <c r="Y38" s="152">
        <f>ROUNDDOWN(O38*Q38,0)</f>
        <v>0</v>
      </c>
      <c r="Z38" s="14"/>
      <c r="AA38" s="33"/>
      <c r="AD38" s="150">
        <f>MIN(AF38:AI38)</f>
        <v>0</v>
      </c>
      <c r="AE38" s="150">
        <f>IF(AC38="","",IF(MIN(AF38:AI38)=AI38,"見",IF(MIN(AF38:AI38)=AH38,"単価根拠表(公表価格等)","採用単価算出表")))</f>
      </c>
      <c r="AF38" s="232">
        <f>_xlfn.IFERROR(VLOOKUP(AC38,#REF!,29,0),"")</f>
      </c>
      <c r="AG38" s="232">
        <f>_xlfn.IFERROR(VLOOKUP(AC38,#REF!,29,0),"")</f>
      </c>
      <c r="AH38" s="232">
        <f>_xlfn.IFERROR(VLOOKUP(AC38,#REF!,22,0),"")</f>
      </c>
      <c r="AI38" s="232">
        <f>_xlfn.IFERROR(VLOOKUP(AC38,#REF!,3,0),"")</f>
      </c>
    </row>
    <row r="39" spans="1:27" ht="15" customHeight="1">
      <c r="A39" s="34"/>
      <c r="B39" s="266"/>
      <c r="C39" s="49"/>
      <c r="D39" s="268"/>
      <c r="E39" s="47"/>
      <c r="F39" s="50"/>
      <c r="G39" s="269"/>
      <c r="H39" s="269"/>
      <c r="I39" s="270"/>
      <c r="J39" s="270"/>
      <c r="K39" s="270"/>
      <c r="L39" s="270"/>
      <c r="M39" s="271"/>
      <c r="N39" s="262"/>
      <c r="O39" s="261"/>
      <c r="P39" s="47"/>
      <c r="Q39" s="46"/>
      <c r="R39" s="46"/>
      <c r="S39" s="7"/>
      <c r="T39" s="8">
        <f>IF(O40&lt;&gt;"",AE40,"")</f>
      </c>
      <c r="U39" s="246"/>
      <c r="V39" s="8"/>
      <c r="W39" s="31"/>
      <c r="Y39" s="152"/>
      <c r="Z39" s="14"/>
      <c r="AA39" s="33"/>
    </row>
    <row r="40" spans="1:35" ht="15" customHeight="1">
      <c r="A40" s="34"/>
      <c r="B40" s="273"/>
      <c r="C40" s="274"/>
      <c r="D40" s="257"/>
      <c r="E40" s="284"/>
      <c r="F40" s="285"/>
      <c r="G40" s="259"/>
      <c r="H40" s="259"/>
      <c r="I40" s="286"/>
      <c r="J40" s="286"/>
      <c r="K40" s="286"/>
      <c r="L40" s="287"/>
      <c r="M40" s="288"/>
      <c r="N40" s="263"/>
      <c r="O40" s="260"/>
      <c r="P40" s="284"/>
      <c r="Q40" s="258">
        <f>AD40</f>
        <v>0</v>
      </c>
      <c r="R40" s="258">
        <f>ROUNDDOWN(O40*Q40,0)</f>
        <v>0</v>
      </c>
      <c r="S40" s="4"/>
      <c r="T40" s="5"/>
      <c r="U40" s="247"/>
      <c r="V40" s="5"/>
      <c r="W40" s="45"/>
      <c r="Y40" s="152">
        <f>ROUNDDOWN(O40*Q40,0)</f>
        <v>0</v>
      </c>
      <c r="Z40" s="14"/>
      <c r="AA40" s="33"/>
      <c r="AD40" s="150">
        <f>MIN(AF40:AI40)</f>
        <v>0</v>
      </c>
      <c r="AE40" s="150">
        <f>IF(AC40="","",IF(MIN(AF40:AI40)=AI40,"見",IF(MIN(AF40:AI40)=AH40,"単価根拠表(公表価格等)","採用単価算出表")))</f>
      </c>
      <c r="AF40" s="232">
        <f>_xlfn.IFERROR(VLOOKUP(AC40,#REF!,29,0),"")</f>
      </c>
      <c r="AG40" s="232">
        <f>_xlfn.IFERROR(VLOOKUP(AC40,#REF!,29,0),"")</f>
      </c>
      <c r="AH40" s="232">
        <f>_xlfn.IFERROR(VLOOKUP(AC40,#REF!,22,0),"")</f>
      </c>
      <c r="AI40" s="232">
        <f>_xlfn.IFERROR(VLOOKUP(AC40,#REF!,3,0),"")</f>
      </c>
    </row>
    <row r="41" spans="1:27" ht="15" customHeight="1">
      <c r="A41" s="34"/>
      <c r="B41" s="312"/>
      <c r="C41" s="313"/>
      <c r="D41" s="314"/>
      <c r="E41" s="315"/>
      <c r="F41" s="316"/>
      <c r="G41" s="317"/>
      <c r="H41" s="317"/>
      <c r="I41" s="318"/>
      <c r="J41" s="318"/>
      <c r="K41" s="318"/>
      <c r="L41" s="318"/>
      <c r="M41" s="319"/>
      <c r="N41" s="320"/>
      <c r="O41" s="321"/>
      <c r="P41" s="315"/>
      <c r="Q41" s="310"/>
      <c r="R41" s="310"/>
      <c r="S41" s="61"/>
      <c r="T41" s="62">
        <f>IF(O42&lt;&gt;"",AE42,"")</f>
      </c>
      <c r="U41" s="248"/>
      <c r="V41" s="62"/>
      <c r="W41" s="63"/>
      <c r="Y41" s="152"/>
      <c r="Z41" s="14"/>
      <c r="AA41" s="33"/>
    </row>
    <row r="42" spans="1:35" ht="15" customHeight="1">
      <c r="A42" s="34"/>
      <c r="B42" s="273"/>
      <c r="C42" s="274"/>
      <c r="D42" s="257"/>
      <c r="E42" s="284"/>
      <c r="F42" s="285"/>
      <c r="G42" s="259"/>
      <c r="H42" s="259"/>
      <c r="I42" s="286"/>
      <c r="J42" s="286"/>
      <c r="K42" s="286"/>
      <c r="L42" s="287"/>
      <c r="M42" s="288"/>
      <c r="N42" s="263"/>
      <c r="O42" s="260"/>
      <c r="P42" s="284"/>
      <c r="Q42" s="258">
        <f>AD42</f>
        <v>0</v>
      </c>
      <c r="R42" s="258">
        <f>ROUNDDOWN(O42*Q42,0)</f>
        <v>0</v>
      </c>
      <c r="S42" s="4"/>
      <c r="T42" s="5"/>
      <c r="U42" s="247"/>
      <c r="V42" s="5"/>
      <c r="W42" s="45"/>
      <c r="Y42" s="152">
        <f>ROUNDDOWN(O42*Q42,0)</f>
        <v>0</v>
      </c>
      <c r="Z42" s="14"/>
      <c r="AA42" s="33"/>
      <c r="AD42" s="150">
        <f>MIN(AF42:AI42)</f>
        <v>0</v>
      </c>
      <c r="AE42" s="150">
        <f>IF(AC42="","",IF(MIN(AF42:AI42)=AI42,"見",IF(MIN(AF42:AI42)=AH42,"単価根拠表(公表価格等)","採用単価算出表")))</f>
      </c>
      <c r="AF42" s="232">
        <f>_xlfn.IFERROR(VLOOKUP(AC42,#REF!,29,0),"")</f>
      </c>
      <c r="AG42" s="232">
        <f>_xlfn.IFERROR(VLOOKUP(AC42,#REF!,29,0),"")</f>
      </c>
      <c r="AH42" s="232">
        <f>_xlfn.IFERROR(VLOOKUP(AC42,#REF!,22,0),"")</f>
      </c>
      <c r="AI42" s="232">
        <f>_xlfn.IFERROR(VLOOKUP(AC42,#REF!,3,0),"")</f>
      </c>
    </row>
    <row r="43" spans="1:27" ht="15" customHeight="1">
      <c r="A43" s="34"/>
      <c r="B43" s="266"/>
      <c r="C43" s="49"/>
      <c r="D43" s="268"/>
      <c r="E43" s="47"/>
      <c r="F43" s="50"/>
      <c r="G43" s="269"/>
      <c r="H43" s="269"/>
      <c r="I43" s="270"/>
      <c r="J43" s="270"/>
      <c r="K43" s="270"/>
      <c r="L43" s="270"/>
      <c r="M43" s="271"/>
      <c r="N43" s="262"/>
      <c r="O43" s="261"/>
      <c r="P43" s="47"/>
      <c r="Q43" s="46"/>
      <c r="R43" s="46"/>
      <c r="S43" s="7"/>
      <c r="T43" s="8">
        <f>IF(O44&lt;&gt;"",AE44,"")</f>
      </c>
      <c r="U43" s="246"/>
      <c r="V43" s="8"/>
      <c r="W43" s="31"/>
      <c r="Y43" s="152"/>
      <c r="Z43" s="14"/>
      <c r="AA43" s="33"/>
    </row>
    <row r="44" spans="1:35" ht="15" customHeight="1">
      <c r="A44" s="34"/>
      <c r="B44" s="273"/>
      <c r="C44" s="274"/>
      <c r="D44" s="257"/>
      <c r="E44" s="284"/>
      <c r="F44" s="285"/>
      <c r="G44" s="259"/>
      <c r="H44" s="259"/>
      <c r="I44" s="286"/>
      <c r="J44" s="286"/>
      <c r="K44" s="286"/>
      <c r="L44" s="287"/>
      <c r="M44" s="288"/>
      <c r="N44" s="263"/>
      <c r="O44" s="260"/>
      <c r="P44" s="284"/>
      <c r="Q44" s="258">
        <f>AD44</f>
        <v>0</v>
      </c>
      <c r="R44" s="258">
        <f>ROUNDDOWN(O44*Q44,0)</f>
        <v>0</v>
      </c>
      <c r="S44" s="4"/>
      <c r="T44" s="5"/>
      <c r="U44" s="247"/>
      <c r="V44" s="5"/>
      <c r="W44" s="45"/>
      <c r="Y44" s="152">
        <f>ROUNDDOWN(O44*Q44,0)</f>
        <v>0</v>
      </c>
      <c r="Z44" s="14"/>
      <c r="AA44" s="33"/>
      <c r="AD44" s="150">
        <f>MIN(AF44:AI44)</f>
        <v>0</v>
      </c>
      <c r="AE44" s="150">
        <f>IF(AC44="","",IF(MIN(AF44:AI44)=AI44,"見",IF(MIN(AF44:AI44)=AH44,"単価根拠表(公表価格等)","採用単価算出表")))</f>
      </c>
      <c r="AF44" s="232">
        <f>_xlfn.IFERROR(VLOOKUP(AC44,#REF!,29,0),"")</f>
      </c>
      <c r="AG44" s="232">
        <f>_xlfn.IFERROR(VLOOKUP(AC44,#REF!,29,0),"")</f>
      </c>
      <c r="AH44" s="232">
        <f>_xlfn.IFERROR(VLOOKUP(AC44,#REF!,22,0),"")</f>
      </c>
      <c r="AI44" s="232">
        <f>_xlfn.IFERROR(VLOOKUP(AC44,#REF!,3,0),"")</f>
      </c>
    </row>
    <row r="45" spans="1:27" ht="15" customHeight="1">
      <c r="A45" s="34"/>
      <c r="B45" s="266"/>
      <c r="C45" s="49"/>
      <c r="D45" s="268"/>
      <c r="E45" s="47"/>
      <c r="F45" s="50"/>
      <c r="G45" s="269"/>
      <c r="H45" s="269"/>
      <c r="I45" s="270"/>
      <c r="J45" s="270"/>
      <c r="K45" s="270"/>
      <c r="L45" s="270"/>
      <c r="M45" s="271"/>
      <c r="N45" s="262"/>
      <c r="O45" s="261"/>
      <c r="P45" s="47"/>
      <c r="Q45" s="46"/>
      <c r="R45" s="46"/>
      <c r="S45" s="7"/>
      <c r="T45" s="8">
        <f>IF(O46&lt;&gt;"",AE46,"")</f>
      </c>
      <c r="U45" s="246"/>
      <c r="V45" s="8"/>
      <c r="W45" s="31"/>
      <c r="Y45" s="152"/>
      <c r="Z45" s="14"/>
      <c r="AA45" s="33"/>
    </row>
    <row r="46" spans="1:35" ht="15" customHeight="1">
      <c r="A46" s="34"/>
      <c r="B46" s="273"/>
      <c r="C46" s="274"/>
      <c r="D46" s="257"/>
      <c r="E46" s="284"/>
      <c r="F46" s="285"/>
      <c r="G46" s="259"/>
      <c r="H46" s="259"/>
      <c r="I46" s="286"/>
      <c r="J46" s="286"/>
      <c r="K46" s="286"/>
      <c r="L46" s="287"/>
      <c r="M46" s="288"/>
      <c r="N46" s="263"/>
      <c r="O46" s="260"/>
      <c r="P46" s="284"/>
      <c r="Q46" s="258">
        <f>AD46</f>
        <v>0</v>
      </c>
      <c r="R46" s="258">
        <f>ROUNDDOWN(O46*Q46,0)</f>
        <v>0</v>
      </c>
      <c r="S46" s="4"/>
      <c r="T46" s="5"/>
      <c r="U46" s="247"/>
      <c r="V46" s="5"/>
      <c r="W46" s="45"/>
      <c r="Y46" s="152">
        <f>ROUNDDOWN(O46*Q46,0)</f>
        <v>0</v>
      </c>
      <c r="Z46" s="14"/>
      <c r="AA46" s="33"/>
      <c r="AD46" s="150">
        <f>MIN(AF46:AI46)</f>
        <v>0</v>
      </c>
      <c r="AE46" s="150">
        <f>IF(AC46="","",IF(MIN(AF46:AI46)=AI46,"見",IF(MIN(AF46:AI46)=AH46,"単価根拠表(公表価格等)","採用単価算出表")))</f>
      </c>
      <c r="AF46" s="232">
        <f>_xlfn.IFERROR(VLOOKUP(AC46,#REF!,29,0),"")</f>
      </c>
      <c r="AG46" s="232">
        <f>_xlfn.IFERROR(VLOOKUP(AC46,#REF!,29,0),"")</f>
      </c>
      <c r="AH46" s="232">
        <f>_xlfn.IFERROR(VLOOKUP(AC46,#REF!,22,0),"")</f>
      </c>
      <c r="AI46" s="232">
        <f>_xlfn.IFERROR(VLOOKUP(AC46,#REF!,3,0),"")</f>
      </c>
    </row>
    <row r="47" spans="1:27" ht="15" customHeight="1">
      <c r="A47" s="34"/>
      <c r="B47" s="312"/>
      <c r="C47" s="313"/>
      <c r="D47" s="314"/>
      <c r="E47" s="315"/>
      <c r="F47" s="316"/>
      <c r="G47" s="317"/>
      <c r="H47" s="317"/>
      <c r="I47" s="318"/>
      <c r="J47" s="318"/>
      <c r="K47" s="318"/>
      <c r="L47" s="318"/>
      <c r="M47" s="319"/>
      <c r="N47" s="320"/>
      <c r="O47" s="321"/>
      <c r="P47" s="315"/>
      <c r="Q47" s="310"/>
      <c r="R47" s="310"/>
      <c r="S47" s="61"/>
      <c r="T47" s="62">
        <f>IF(O48&lt;&gt;"",AE48,"")</f>
      </c>
      <c r="U47" s="248"/>
      <c r="V47" s="62"/>
      <c r="W47" s="63"/>
      <c r="Y47" s="152"/>
      <c r="Z47" s="14"/>
      <c r="AA47" s="33"/>
    </row>
    <row r="48" spans="1:35" ht="15" customHeight="1">
      <c r="A48" s="34"/>
      <c r="B48" s="273"/>
      <c r="C48" s="274"/>
      <c r="D48" s="257"/>
      <c r="E48" s="284"/>
      <c r="F48" s="285"/>
      <c r="G48" s="259"/>
      <c r="H48" s="259"/>
      <c r="I48" s="286"/>
      <c r="J48" s="286"/>
      <c r="K48" s="286"/>
      <c r="L48" s="287"/>
      <c r="M48" s="288"/>
      <c r="N48" s="263"/>
      <c r="O48" s="260"/>
      <c r="P48" s="284"/>
      <c r="Q48" s="258">
        <f>AD48</f>
        <v>0</v>
      </c>
      <c r="R48" s="258">
        <f>ROUNDDOWN(O48*Q48,0)</f>
        <v>0</v>
      </c>
      <c r="S48" s="4"/>
      <c r="T48" s="5"/>
      <c r="U48" s="247"/>
      <c r="V48" s="5"/>
      <c r="W48" s="45"/>
      <c r="Y48" s="152">
        <f>ROUNDDOWN(O48*Q48,0)</f>
        <v>0</v>
      </c>
      <c r="Z48" s="14"/>
      <c r="AA48" s="33"/>
      <c r="AD48" s="150">
        <f>MIN(AF48:AI48)</f>
        <v>0</v>
      </c>
      <c r="AE48" s="150">
        <f>IF(AC48="","",IF(MIN(AF48:AI48)=AI48,"見",IF(MIN(AF48:AI48)=AH48,"単価根拠表(公表価格等)","採用単価算出表")))</f>
      </c>
      <c r="AF48" s="232">
        <f>_xlfn.IFERROR(VLOOKUP(AC48,#REF!,29,0),"")</f>
      </c>
      <c r="AG48" s="232">
        <f>_xlfn.IFERROR(VLOOKUP(AC48,#REF!,29,0),"")</f>
      </c>
      <c r="AH48" s="232">
        <f>_xlfn.IFERROR(VLOOKUP(AC48,#REF!,22,0),"")</f>
      </c>
      <c r="AI48" s="232">
        <f>_xlfn.IFERROR(VLOOKUP(AC48,#REF!,3,0),"")</f>
      </c>
    </row>
    <row r="49" spans="1:27" ht="15" customHeight="1">
      <c r="A49" s="34"/>
      <c r="B49" s="266"/>
      <c r="C49" s="49"/>
      <c r="D49" s="268"/>
      <c r="E49" s="47"/>
      <c r="F49" s="50"/>
      <c r="G49" s="269"/>
      <c r="H49" s="269"/>
      <c r="I49" s="270"/>
      <c r="J49" s="270"/>
      <c r="K49" s="270"/>
      <c r="L49" s="270"/>
      <c r="M49" s="271"/>
      <c r="N49" s="262"/>
      <c r="O49" s="261"/>
      <c r="P49" s="47"/>
      <c r="Q49" s="46"/>
      <c r="R49" s="46"/>
      <c r="S49" s="7"/>
      <c r="T49" s="8">
        <f>IF(O50&lt;&gt;"",AE50,"")</f>
      </c>
      <c r="U49" s="246"/>
      <c r="V49" s="8"/>
      <c r="W49" s="31"/>
      <c r="Y49" s="152"/>
      <c r="Z49" s="14"/>
      <c r="AA49" s="33"/>
    </row>
    <row r="50" spans="1:35" ht="15" customHeight="1">
      <c r="A50" s="34"/>
      <c r="B50" s="273"/>
      <c r="C50" s="274"/>
      <c r="D50" s="257"/>
      <c r="E50" s="284"/>
      <c r="F50" s="285"/>
      <c r="G50" s="259"/>
      <c r="H50" s="259"/>
      <c r="I50" s="286"/>
      <c r="J50" s="286"/>
      <c r="K50" s="286"/>
      <c r="L50" s="287"/>
      <c r="M50" s="288"/>
      <c r="N50" s="263"/>
      <c r="O50" s="260"/>
      <c r="P50" s="284"/>
      <c r="Q50" s="258">
        <f>AD50</f>
        <v>0</v>
      </c>
      <c r="R50" s="283">
        <f>ROUNDDOWN(O50*Q50,0)</f>
        <v>0</v>
      </c>
      <c r="S50" s="4"/>
      <c r="T50" s="5"/>
      <c r="U50" s="247"/>
      <c r="V50" s="5"/>
      <c r="W50" s="45"/>
      <c r="Y50" s="152">
        <f>ROUNDDOWN(O50*Q50,0)</f>
        <v>0</v>
      </c>
      <c r="Z50" s="14"/>
      <c r="AA50" s="33"/>
      <c r="AD50" s="150">
        <f>MIN(AF50:AI50)</f>
        <v>0</v>
      </c>
      <c r="AE50" s="150">
        <f>IF(AC50="","",IF(MIN(AF50:AI50)=AI50,"見",IF(MIN(AF50:AI50)=AH50,"単価根拠表(公表価格等)","採用単価算出表")))</f>
      </c>
      <c r="AF50" s="232">
        <f>_xlfn.IFERROR(VLOOKUP(AC50,#REF!,29,0),"")</f>
      </c>
      <c r="AG50" s="232">
        <f>_xlfn.IFERROR(VLOOKUP(AC50,#REF!,29,0),"")</f>
      </c>
      <c r="AH50" s="232">
        <f>_xlfn.IFERROR(VLOOKUP(AC50,#REF!,22,0),"")</f>
      </c>
      <c r="AI50" s="232">
        <f>_xlfn.IFERROR(VLOOKUP(AC50,#REF!,3,0),"")</f>
      </c>
    </row>
    <row r="51" spans="1:27" ht="15" customHeight="1">
      <c r="A51" s="34"/>
      <c r="B51" s="266"/>
      <c r="C51" s="49"/>
      <c r="D51" s="268"/>
      <c r="E51" s="47"/>
      <c r="F51" s="50"/>
      <c r="G51" s="269"/>
      <c r="H51" s="269"/>
      <c r="I51" s="270"/>
      <c r="J51" s="270"/>
      <c r="K51" s="270"/>
      <c r="L51" s="270"/>
      <c r="M51" s="271"/>
      <c r="N51" s="262"/>
      <c r="O51" s="261"/>
      <c r="P51" s="47"/>
      <c r="Q51" s="46"/>
      <c r="R51" s="46"/>
      <c r="S51" s="7"/>
      <c r="T51" s="8">
        <f>IF(O52&lt;&gt;"",AE52,"")</f>
      </c>
      <c r="U51" s="246"/>
      <c r="V51" s="8"/>
      <c r="W51" s="31"/>
      <c r="Y51" s="152"/>
      <c r="Z51" s="14"/>
      <c r="AA51" s="33"/>
    </row>
    <row r="52" spans="1:35" ht="15" customHeight="1">
      <c r="A52" s="34"/>
      <c r="B52" s="273"/>
      <c r="C52" s="274"/>
      <c r="D52" s="257"/>
      <c r="E52" s="284"/>
      <c r="F52" s="285"/>
      <c r="G52" s="259"/>
      <c r="H52" s="259"/>
      <c r="I52" s="286"/>
      <c r="J52" s="286"/>
      <c r="K52" s="286"/>
      <c r="L52" s="287"/>
      <c r="M52" s="288"/>
      <c r="N52" s="263"/>
      <c r="O52" s="260"/>
      <c r="P52" s="284"/>
      <c r="Q52" s="258">
        <f>AD52</f>
        <v>0</v>
      </c>
      <c r="R52" s="258">
        <f>ROUNDDOWN(O52*Q52,0)</f>
        <v>0</v>
      </c>
      <c r="S52" s="4"/>
      <c r="T52" s="5"/>
      <c r="U52" s="247"/>
      <c r="V52" s="5"/>
      <c r="W52" s="45"/>
      <c r="Y52" s="152">
        <f>ROUNDDOWN(O52*Q52,0)</f>
        <v>0</v>
      </c>
      <c r="Z52" s="14"/>
      <c r="AA52" s="33"/>
      <c r="AD52" s="150">
        <f>MIN(AF52:AI52)</f>
        <v>0</v>
      </c>
      <c r="AE52" s="150">
        <f>IF(AC52="","",IF(MIN(AF52:AI52)=AI52,"見",IF(MIN(AF52:AI52)=AH52,"単価根拠表(公表価格等)","採用単価算出表")))</f>
      </c>
      <c r="AF52" s="232">
        <f>_xlfn.IFERROR(VLOOKUP(AC52,#REF!,29,0),"")</f>
      </c>
      <c r="AG52" s="232">
        <f>_xlfn.IFERROR(VLOOKUP(AC52,#REF!,29,0),"")</f>
      </c>
      <c r="AH52" s="232">
        <f>_xlfn.IFERROR(VLOOKUP(AC52,#REF!,22,0),"")</f>
      </c>
      <c r="AI52" s="232">
        <f>_xlfn.IFERROR(VLOOKUP(AC52,#REF!,3,0),"")</f>
      </c>
    </row>
    <row r="53" spans="1:27" ht="15" customHeight="1">
      <c r="A53" s="34"/>
      <c r="B53" s="266"/>
      <c r="C53" s="49"/>
      <c r="D53" s="268"/>
      <c r="E53" s="47"/>
      <c r="F53" s="50"/>
      <c r="G53" s="269"/>
      <c r="H53" s="269"/>
      <c r="I53" s="270"/>
      <c r="J53" s="270"/>
      <c r="K53" s="270"/>
      <c r="L53" s="270"/>
      <c r="M53" s="271"/>
      <c r="N53" s="262"/>
      <c r="O53" s="261"/>
      <c r="P53" s="47"/>
      <c r="Q53" s="46"/>
      <c r="R53" s="46"/>
      <c r="S53" s="7"/>
      <c r="T53" s="8">
        <f>IF(O54&lt;&gt;"",AE54,"")</f>
      </c>
      <c r="U53" s="246"/>
      <c r="V53" s="8"/>
      <c r="W53" s="31"/>
      <c r="Y53" s="152"/>
      <c r="Z53" s="14"/>
      <c r="AA53" s="33"/>
    </row>
    <row r="54" spans="1:35" ht="15" customHeight="1">
      <c r="A54" s="34"/>
      <c r="B54" s="273"/>
      <c r="C54" s="274"/>
      <c r="D54" s="257"/>
      <c r="E54" s="284"/>
      <c r="F54" s="285"/>
      <c r="G54" s="259"/>
      <c r="H54" s="259"/>
      <c r="I54" s="286"/>
      <c r="J54" s="286"/>
      <c r="K54" s="286"/>
      <c r="L54" s="287"/>
      <c r="M54" s="288"/>
      <c r="N54" s="263"/>
      <c r="O54" s="260"/>
      <c r="P54" s="284"/>
      <c r="Q54" s="258">
        <f>AD54</f>
        <v>0</v>
      </c>
      <c r="R54" s="258">
        <f>ROUNDDOWN(O54*Q54,0)</f>
        <v>0</v>
      </c>
      <c r="S54" s="4"/>
      <c r="T54" s="5"/>
      <c r="U54" s="247"/>
      <c r="V54" s="5"/>
      <c r="W54" s="45"/>
      <c r="Y54" s="152">
        <f>ROUNDDOWN(O54*Q54,0)</f>
        <v>0</v>
      </c>
      <c r="Z54" s="14"/>
      <c r="AA54" s="33"/>
      <c r="AD54" s="150">
        <f>MIN(AF54:AI54)</f>
        <v>0</v>
      </c>
      <c r="AE54" s="150">
        <f>IF(AC54="","",IF(MIN(AF54:AI54)=AI54,"見",IF(MIN(AF54:AI54)=AH54,"単価根拠表(公表価格等)","採用単価算出表")))</f>
      </c>
      <c r="AF54" s="232">
        <f>_xlfn.IFERROR(VLOOKUP(AC54,#REF!,29,0),"")</f>
      </c>
      <c r="AG54" s="232">
        <f>_xlfn.IFERROR(VLOOKUP(AC54,#REF!,29,0),"")</f>
      </c>
      <c r="AH54" s="232">
        <f>_xlfn.IFERROR(VLOOKUP(AC54,#REF!,22,0),"")</f>
      </c>
      <c r="AI54" s="232">
        <f>_xlfn.IFERROR(VLOOKUP(AC54,#REF!,3,0),"")</f>
      </c>
    </row>
    <row r="55" spans="1:27" ht="15" customHeight="1">
      <c r="A55" s="34"/>
      <c r="B55" s="266"/>
      <c r="C55" s="49"/>
      <c r="D55" s="268"/>
      <c r="E55" s="47"/>
      <c r="F55" s="50"/>
      <c r="G55" s="269"/>
      <c r="H55" s="269"/>
      <c r="I55" s="270"/>
      <c r="J55" s="270"/>
      <c r="K55" s="270"/>
      <c r="L55" s="270"/>
      <c r="M55" s="271"/>
      <c r="N55" s="262"/>
      <c r="O55" s="261"/>
      <c r="P55" s="47"/>
      <c r="Q55" s="46"/>
      <c r="R55" s="46"/>
      <c r="S55" s="7"/>
      <c r="T55" s="8">
        <f>IF(O56&lt;&gt;"",AE56,"")</f>
      </c>
      <c r="U55" s="246"/>
      <c r="V55" s="8"/>
      <c r="W55" s="31"/>
      <c r="Y55" s="152"/>
      <c r="Z55" s="14"/>
      <c r="AA55" s="33"/>
    </row>
    <row r="56" spans="1:35" ht="15" customHeight="1">
      <c r="A56" s="34"/>
      <c r="B56" s="273"/>
      <c r="C56" s="274"/>
      <c r="D56" s="257"/>
      <c r="E56" s="284"/>
      <c r="F56" s="285"/>
      <c r="G56" s="259"/>
      <c r="H56" s="259"/>
      <c r="I56" s="286"/>
      <c r="J56" s="286"/>
      <c r="K56" s="286"/>
      <c r="L56" s="287"/>
      <c r="M56" s="288"/>
      <c r="N56" s="263"/>
      <c r="O56" s="260"/>
      <c r="P56" s="284"/>
      <c r="Q56" s="258">
        <f>AD56</f>
        <v>0</v>
      </c>
      <c r="R56" s="258">
        <f>ROUNDDOWN(O56*Q56,0)</f>
        <v>0</v>
      </c>
      <c r="S56" s="4"/>
      <c r="T56" s="5"/>
      <c r="U56" s="247"/>
      <c r="V56" s="5"/>
      <c r="W56" s="45"/>
      <c r="Y56" s="152">
        <f>ROUNDDOWN(O56*Q56,0)</f>
        <v>0</v>
      </c>
      <c r="Z56" s="14"/>
      <c r="AA56" s="33"/>
      <c r="AD56" s="150">
        <f>MIN(AF56:AI56)</f>
        <v>0</v>
      </c>
      <c r="AE56" s="150">
        <f>IF(AC56="","",IF(MIN(AF56:AI56)=AI56,"見",IF(MIN(AF56:AI56)=AH56,"単価根拠表(公表価格等)","採用単価算出表")))</f>
      </c>
      <c r="AF56" s="232">
        <f>_xlfn.IFERROR(VLOOKUP(AC56,#REF!,29,0),"")</f>
      </c>
      <c r="AG56" s="232">
        <f>_xlfn.IFERROR(VLOOKUP(AC56,#REF!,29,0),"")</f>
      </c>
      <c r="AH56" s="232">
        <f>_xlfn.IFERROR(VLOOKUP(AC56,#REF!,22,0),"")</f>
      </c>
      <c r="AI56" s="232">
        <f>_xlfn.IFERROR(VLOOKUP(AC56,#REF!,3,0),"")</f>
      </c>
    </row>
    <row r="57" spans="1:27" ht="15" customHeight="1">
      <c r="A57" s="34"/>
      <c r="B57" s="266"/>
      <c r="C57" s="49"/>
      <c r="D57" s="268"/>
      <c r="E57" s="47"/>
      <c r="F57" s="50"/>
      <c r="G57" s="269"/>
      <c r="H57" s="269"/>
      <c r="I57" s="270"/>
      <c r="J57" s="270"/>
      <c r="K57" s="270"/>
      <c r="L57" s="270"/>
      <c r="M57" s="271"/>
      <c r="N57" s="262"/>
      <c r="O57" s="261"/>
      <c r="P57" s="47"/>
      <c r="Q57" s="46"/>
      <c r="R57" s="46"/>
      <c r="S57" s="7"/>
      <c r="T57" s="8">
        <f>IF(O58&lt;&gt;"",AE58,"")</f>
      </c>
      <c r="U57" s="246"/>
      <c r="V57" s="8"/>
      <c r="W57" s="31"/>
      <c r="Y57" s="152"/>
      <c r="Z57" s="14"/>
      <c r="AA57" s="33"/>
    </row>
    <row r="58" spans="1:35" ht="15" customHeight="1">
      <c r="A58" s="34"/>
      <c r="B58" s="273"/>
      <c r="C58" s="274"/>
      <c r="D58" s="257"/>
      <c r="E58" s="284"/>
      <c r="F58" s="285"/>
      <c r="G58" s="259"/>
      <c r="H58" s="259"/>
      <c r="I58" s="286"/>
      <c r="J58" s="286"/>
      <c r="K58" s="286"/>
      <c r="L58" s="287"/>
      <c r="M58" s="288"/>
      <c r="N58" s="263"/>
      <c r="O58" s="260"/>
      <c r="P58" s="284"/>
      <c r="Q58" s="258">
        <f>AD58</f>
        <v>0</v>
      </c>
      <c r="R58" s="258">
        <f>ROUNDDOWN(O58*Q58,0)</f>
        <v>0</v>
      </c>
      <c r="S58" s="4"/>
      <c r="T58" s="5"/>
      <c r="U58" s="247"/>
      <c r="V58" s="5"/>
      <c r="W58" s="45"/>
      <c r="Y58" s="152">
        <f>ROUNDDOWN(O58*Q58,0)</f>
        <v>0</v>
      </c>
      <c r="Z58" s="14"/>
      <c r="AA58" s="33"/>
      <c r="AD58" s="150">
        <f>MIN(AF58:AI58)</f>
        <v>0</v>
      </c>
      <c r="AE58" s="150">
        <f>IF(AC58="","",IF(MIN(AF58:AI58)=AI58,"見",IF(MIN(AF58:AI58)=AH58,"単価根拠表(公表価格等)","採用単価算出表")))</f>
      </c>
      <c r="AF58" s="232">
        <f>_xlfn.IFERROR(VLOOKUP(AC58,#REF!,29,0),"")</f>
      </c>
      <c r="AG58" s="232">
        <f>_xlfn.IFERROR(VLOOKUP(AC58,#REF!,29,0),"")</f>
      </c>
      <c r="AH58" s="232">
        <f>_xlfn.IFERROR(VLOOKUP(AC58,#REF!,22,0),"")</f>
      </c>
      <c r="AI58" s="232">
        <f>_xlfn.IFERROR(VLOOKUP(AC58,#REF!,3,0),"")</f>
      </c>
    </row>
    <row r="59" spans="1:27" ht="15" customHeight="1">
      <c r="A59" s="34"/>
      <c r="B59" s="266"/>
      <c r="C59" s="49"/>
      <c r="D59" s="268"/>
      <c r="E59" s="47"/>
      <c r="F59" s="50"/>
      <c r="G59" s="269"/>
      <c r="H59" s="269"/>
      <c r="I59" s="270"/>
      <c r="J59" s="270"/>
      <c r="K59" s="270"/>
      <c r="L59" s="270"/>
      <c r="M59" s="271"/>
      <c r="N59" s="262"/>
      <c r="O59" s="261"/>
      <c r="P59" s="47"/>
      <c r="Q59" s="46"/>
      <c r="R59" s="46"/>
      <c r="S59" s="7"/>
      <c r="T59" s="8">
        <f>IF(O60&lt;&gt;"",AE60,"")</f>
      </c>
      <c r="U59" s="246"/>
      <c r="V59" s="8"/>
      <c r="W59" s="31"/>
      <c r="Y59" s="152"/>
      <c r="Z59" s="14"/>
      <c r="AA59" s="33"/>
    </row>
    <row r="60" spans="1:35" ht="15" customHeight="1">
      <c r="A60" s="34"/>
      <c r="B60" s="273"/>
      <c r="C60" s="274"/>
      <c r="D60" s="257"/>
      <c r="E60" s="284"/>
      <c r="F60" s="285"/>
      <c r="G60" s="259"/>
      <c r="H60" s="259"/>
      <c r="I60" s="286"/>
      <c r="J60" s="286"/>
      <c r="K60" s="286"/>
      <c r="L60" s="287"/>
      <c r="M60" s="288"/>
      <c r="N60" s="263"/>
      <c r="O60" s="260"/>
      <c r="P60" s="284"/>
      <c r="Q60" s="258">
        <f>AD60</f>
        <v>0</v>
      </c>
      <c r="R60" s="258">
        <f>ROUNDDOWN(O60*Q60,0)</f>
        <v>0</v>
      </c>
      <c r="S60" s="4"/>
      <c r="T60" s="5"/>
      <c r="U60" s="247"/>
      <c r="V60" s="5"/>
      <c r="W60" s="45"/>
      <c r="Y60" s="152">
        <f>ROUNDDOWN(O60*Q60,0)</f>
        <v>0</v>
      </c>
      <c r="Z60" s="14"/>
      <c r="AA60" s="33"/>
      <c r="AD60" s="150">
        <f>MIN(AF60:AI60)</f>
        <v>0</v>
      </c>
      <c r="AE60" s="150">
        <f>IF(AC60="","",IF(MIN(AF60:AI60)=AI60,"見",IF(MIN(AF60:AI60)=AH60,"単価根拠表(公表価格等)","採用単価算出表")))</f>
      </c>
      <c r="AF60" s="232">
        <f>_xlfn.IFERROR(VLOOKUP(AC60,#REF!,29,0),"")</f>
      </c>
      <c r="AG60" s="232">
        <f>_xlfn.IFERROR(VLOOKUP(AC60,#REF!,29,0),"")</f>
      </c>
      <c r="AH60" s="232">
        <f>_xlfn.IFERROR(VLOOKUP(AC60,#REF!,22,0),"")</f>
      </c>
      <c r="AI60" s="232">
        <f>_xlfn.IFERROR(VLOOKUP(AC60,#REF!,3,0),"")</f>
      </c>
    </row>
    <row r="61" spans="1:27" ht="15" customHeight="1">
      <c r="A61" s="34"/>
      <c r="B61" s="266"/>
      <c r="C61" s="49"/>
      <c r="D61" s="268"/>
      <c r="E61" s="47"/>
      <c r="F61" s="50"/>
      <c r="G61" s="269"/>
      <c r="H61" s="269"/>
      <c r="I61" s="270"/>
      <c r="J61" s="270"/>
      <c r="K61" s="270"/>
      <c r="L61" s="270"/>
      <c r="M61" s="271"/>
      <c r="N61" s="262"/>
      <c r="O61" s="261"/>
      <c r="P61" s="47"/>
      <c r="Q61" s="46"/>
      <c r="R61" s="46"/>
      <c r="S61" s="7"/>
      <c r="T61" s="8">
        <f>IF(O62&lt;&gt;"",AE62,"")</f>
      </c>
      <c r="U61" s="246"/>
      <c r="V61" s="8"/>
      <c r="W61" s="31"/>
      <c r="Y61" s="152"/>
      <c r="Z61" s="14"/>
      <c r="AA61" s="33"/>
    </row>
    <row r="62" spans="1:35" ht="15" customHeight="1">
      <c r="A62" s="34"/>
      <c r="B62" s="273"/>
      <c r="C62" s="274"/>
      <c r="D62" s="257"/>
      <c r="E62" s="284"/>
      <c r="F62" s="285"/>
      <c r="G62" s="259"/>
      <c r="H62" s="259"/>
      <c r="I62" s="286"/>
      <c r="J62" s="286"/>
      <c r="K62" s="286"/>
      <c r="L62" s="287"/>
      <c r="M62" s="288"/>
      <c r="N62" s="263"/>
      <c r="O62" s="260"/>
      <c r="P62" s="284"/>
      <c r="Q62" s="258">
        <f>AD62</f>
        <v>0</v>
      </c>
      <c r="R62" s="258">
        <f>ROUNDDOWN(O62*Q62,0)</f>
        <v>0</v>
      </c>
      <c r="S62" s="4"/>
      <c r="T62" s="5"/>
      <c r="U62" s="247"/>
      <c r="V62" s="5"/>
      <c r="W62" s="45"/>
      <c r="Y62" s="152">
        <f>ROUNDDOWN(O62*Q62,0)</f>
        <v>0</v>
      </c>
      <c r="Z62" s="14"/>
      <c r="AA62" s="33"/>
      <c r="AD62" s="150">
        <f>MIN(AF62:AI62)</f>
        <v>0</v>
      </c>
      <c r="AE62" s="150">
        <f>IF(AC62="","",IF(MIN(AF62:AI62)=AI62,"見",IF(MIN(AF62:AI62)=AH62,"単価根拠表(公表価格等)","採用単価算出表")))</f>
      </c>
      <c r="AF62" s="232">
        <f>_xlfn.IFERROR(VLOOKUP(AC62,#REF!,29,0),"")</f>
      </c>
      <c r="AG62" s="232">
        <f>_xlfn.IFERROR(VLOOKUP(AC62,#REF!,29,0),"")</f>
      </c>
      <c r="AH62" s="232">
        <f>_xlfn.IFERROR(VLOOKUP(AC62,#REF!,22,0),"")</f>
      </c>
      <c r="AI62" s="232">
        <f>_xlfn.IFERROR(VLOOKUP(AC62,#REF!,3,0),"")</f>
      </c>
    </row>
    <row r="63" spans="1:27" ht="15" customHeight="1">
      <c r="A63" s="34"/>
      <c r="B63" s="266"/>
      <c r="C63" s="49"/>
      <c r="D63" s="268"/>
      <c r="E63" s="47"/>
      <c r="F63" s="50"/>
      <c r="G63" s="269"/>
      <c r="H63" s="269"/>
      <c r="I63" s="270"/>
      <c r="J63" s="270"/>
      <c r="K63" s="270"/>
      <c r="L63" s="270"/>
      <c r="M63" s="271"/>
      <c r="N63" s="262"/>
      <c r="O63" s="261"/>
      <c r="P63" s="47"/>
      <c r="Q63" s="46"/>
      <c r="R63" s="310"/>
      <c r="S63" s="7"/>
      <c r="T63" s="8">
        <f>IF(O64&lt;&gt;"",AE64,"")</f>
      </c>
      <c r="U63" s="246"/>
      <c r="V63" s="8"/>
      <c r="W63" s="31"/>
      <c r="Y63" s="152"/>
      <c r="Z63" s="14"/>
      <c r="AA63" s="33"/>
    </row>
    <row r="64" spans="1:35" ht="15" customHeight="1">
      <c r="A64" s="34"/>
      <c r="B64" s="273"/>
      <c r="C64" s="274"/>
      <c r="D64" s="257"/>
      <c r="E64" s="284"/>
      <c r="F64" s="285"/>
      <c r="G64" s="259"/>
      <c r="H64" s="259"/>
      <c r="I64" s="286"/>
      <c r="J64" s="286"/>
      <c r="K64" s="286"/>
      <c r="L64" s="287"/>
      <c r="M64" s="288"/>
      <c r="N64" s="263"/>
      <c r="O64" s="260"/>
      <c r="P64" s="284"/>
      <c r="Q64" s="258">
        <f>AD64</f>
        <v>0</v>
      </c>
      <c r="R64" s="258">
        <f>ROUNDDOWN(O64*Q64,0)</f>
        <v>0</v>
      </c>
      <c r="S64" s="4"/>
      <c r="T64" s="5"/>
      <c r="U64" s="247"/>
      <c r="V64" s="5"/>
      <c r="W64" s="45"/>
      <c r="Y64" s="152">
        <f>ROUNDDOWN(O64*Q64,0)</f>
        <v>0</v>
      </c>
      <c r="Z64" s="14"/>
      <c r="AA64" s="33"/>
      <c r="AD64" s="150">
        <f>MIN(AF64:AI64)</f>
        <v>0</v>
      </c>
      <c r="AE64" s="150">
        <f>IF(AC64="","",IF(MIN(AF64:AI64)=AI64,"見",IF(MIN(AF64:AI64)=AH64,"単価根拠表(公表価格等)","採用単価算出表")))</f>
      </c>
      <c r="AF64" s="232">
        <f>_xlfn.IFERROR(VLOOKUP(AC64,#REF!,29,0),"")</f>
      </c>
      <c r="AG64" s="232">
        <f>_xlfn.IFERROR(VLOOKUP(AC64,#REF!,29,0),"")</f>
      </c>
      <c r="AH64" s="232">
        <f>_xlfn.IFERROR(VLOOKUP(AC64,#REF!,22,0),"")</f>
      </c>
      <c r="AI64" s="232">
        <f>_xlfn.IFERROR(VLOOKUP(AC64,#REF!,3,0),"")</f>
      </c>
    </row>
    <row r="65" spans="1:27" ht="15" customHeight="1">
      <c r="A65" s="34"/>
      <c r="B65" s="266"/>
      <c r="C65" s="49"/>
      <c r="D65" s="268"/>
      <c r="E65" s="47"/>
      <c r="F65" s="50"/>
      <c r="G65" s="269"/>
      <c r="H65" s="269"/>
      <c r="I65" s="270"/>
      <c r="J65" s="270"/>
      <c r="K65" s="270"/>
      <c r="L65" s="270"/>
      <c r="M65" s="271"/>
      <c r="N65" s="262"/>
      <c r="O65" s="261"/>
      <c r="P65" s="47"/>
      <c r="Q65" s="46"/>
      <c r="R65" s="46"/>
      <c r="S65" s="7"/>
      <c r="T65" s="8">
        <f>IF(O66&lt;&gt;"",AE66,"")</f>
      </c>
      <c r="U65" s="246"/>
      <c r="V65" s="8"/>
      <c r="W65" s="31"/>
      <c r="Y65" s="152"/>
      <c r="Z65" s="14"/>
      <c r="AA65" s="33"/>
    </row>
    <row r="66" spans="1:35" ht="15" customHeight="1">
      <c r="A66" s="34"/>
      <c r="B66" s="273"/>
      <c r="C66" s="274"/>
      <c r="D66" s="257"/>
      <c r="E66" s="284"/>
      <c r="F66" s="285"/>
      <c r="G66" s="359"/>
      <c r="H66" s="259"/>
      <c r="I66" s="286"/>
      <c r="J66" s="286"/>
      <c r="K66" s="286"/>
      <c r="L66" s="287"/>
      <c r="M66" s="288"/>
      <c r="N66" s="263"/>
      <c r="O66" s="260"/>
      <c r="P66" s="284"/>
      <c r="Q66" s="258">
        <f>AD66</f>
        <v>0</v>
      </c>
      <c r="R66" s="258">
        <f>SUBTOTAL(9,R37:R64)</f>
        <v>0</v>
      </c>
      <c r="S66" s="4"/>
      <c r="T66" s="5"/>
      <c r="U66" s="247"/>
      <c r="V66" s="5"/>
      <c r="W66" s="45"/>
      <c r="Y66" s="152">
        <f>ROUNDDOWN(O66*Q66,0)</f>
        <v>0</v>
      </c>
      <c r="Z66" s="14"/>
      <c r="AA66" s="33"/>
      <c r="AD66" s="150">
        <f>MIN(AF66:AI66)</f>
        <v>0</v>
      </c>
      <c r="AE66" s="150">
        <f>IF(AC66="","",IF(MIN(AF66:AI66)=AI66,"見",IF(MIN(AF66:AI66)=AH66,"単価根拠表(公表価格等)","採用単価算出表")))</f>
      </c>
      <c r="AF66" s="232">
        <f>_xlfn.IFERROR(VLOOKUP(AC66,#REF!,29,0),"")</f>
      </c>
      <c r="AG66" s="232">
        <f>_xlfn.IFERROR(VLOOKUP(AC66,#REF!,29,0),"")</f>
      </c>
      <c r="AH66" s="232">
        <f>_xlfn.IFERROR(VLOOKUP(AC66,#REF!,22,0),"")</f>
      </c>
      <c r="AI66" s="232">
        <f>_xlfn.IFERROR(VLOOKUP(AC66,#REF!,3,0),"")</f>
      </c>
    </row>
    <row r="67" spans="1:27" ht="15" customHeight="1">
      <c r="A67" s="34"/>
      <c r="B67" s="266"/>
      <c r="C67" s="49"/>
      <c r="D67" s="268"/>
      <c r="E67" s="47"/>
      <c r="F67" s="50"/>
      <c r="G67" s="269"/>
      <c r="H67" s="269"/>
      <c r="I67" s="270"/>
      <c r="J67" s="270"/>
      <c r="K67" s="270"/>
      <c r="L67" s="270"/>
      <c r="M67" s="271"/>
      <c r="N67" s="262"/>
      <c r="O67" s="261"/>
      <c r="P67" s="47"/>
      <c r="Q67" s="46"/>
      <c r="R67" s="46"/>
      <c r="S67" s="7"/>
      <c r="T67" s="8">
        <f>IF(O68&lt;&gt;"",AE68,"")</f>
      </c>
      <c r="U67" s="246"/>
      <c r="V67" s="8"/>
      <c r="W67" s="31"/>
      <c r="Y67" s="152"/>
      <c r="Z67" s="14"/>
      <c r="AA67" s="33"/>
    </row>
    <row r="68" spans="1:35" ht="15" customHeight="1">
      <c r="A68" s="26" t="s">
        <v>1</v>
      </c>
      <c r="B68" s="289"/>
      <c r="C68" s="290"/>
      <c r="D68" s="291"/>
      <c r="E68" s="292"/>
      <c r="F68" s="293"/>
      <c r="G68" s="294"/>
      <c r="H68" s="294"/>
      <c r="I68" s="295"/>
      <c r="J68" s="295"/>
      <c r="K68" s="295"/>
      <c r="L68" s="296"/>
      <c r="M68" s="297"/>
      <c r="N68" s="298"/>
      <c r="O68" s="299"/>
      <c r="P68" s="292"/>
      <c r="Q68" s="300">
        <f>AD68</f>
        <v>0</v>
      </c>
      <c r="R68" s="300">
        <f>ROUNDDOWN(O68*Q68,0)</f>
        <v>0</v>
      </c>
      <c r="S68" s="55"/>
      <c r="T68" s="56"/>
      <c r="U68" s="233">
        <f>IF($Y$1=1,"",SUBTOTAL(9,R37:R68))</f>
        <v>0</v>
      </c>
      <c r="V68" s="56"/>
      <c r="W68" s="57"/>
      <c r="Y68" s="152">
        <f>ROUNDDOWN(O68*Q68,0)</f>
        <v>0</v>
      </c>
      <c r="Z68" s="14"/>
      <c r="AA68" s="33"/>
      <c r="AD68" s="150">
        <f>MIN(AF68:AI68)</f>
        <v>0</v>
      </c>
      <c r="AE68" s="150">
        <f>IF(AC68="","",IF(MIN(AF68:AI68)=AI68,"見",IF(MIN(AF68:AI68)=AH68,"単価根拠表(公表価格等)","採用単価算出表")))</f>
      </c>
      <c r="AF68" s="232">
        <f>_xlfn.IFERROR(VLOOKUP(AC68,#REF!,29,0),"")</f>
      </c>
      <c r="AG68" s="232">
        <f>_xlfn.IFERROR(VLOOKUP(AC68,#REF!,29,0),"")</f>
      </c>
      <c r="AH68" s="232">
        <f>_xlfn.IFERROR(VLOOKUP(AC68,#REF!,22,0),"")</f>
      </c>
      <c r="AI68" s="232">
        <f>_xlfn.IFERROR(VLOOKUP(AC68,#REF!,3,0),"")</f>
      </c>
    </row>
    <row r="69" spans="1:27" ht="15" customHeight="1">
      <c r="A69" s="26" t="s">
        <v>0</v>
      </c>
      <c r="B69" s="301"/>
      <c r="C69" s="267"/>
      <c r="D69" s="302"/>
      <c r="E69" s="272"/>
      <c r="F69" s="303"/>
      <c r="G69" s="304"/>
      <c r="H69" s="304"/>
      <c r="I69" s="305"/>
      <c r="J69" s="305"/>
      <c r="K69" s="305"/>
      <c r="L69" s="305"/>
      <c r="M69" s="306"/>
      <c r="N69" s="307"/>
      <c r="O69" s="308"/>
      <c r="P69" s="272"/>
      <c r="Q69" s="309"/>
      <c r="R69" s="309"/>
      <c r="S69" s="58"/>
      <c r="T69" s="30">
        <f>IF(O70&lt;&gt;"",AE70,"")</f>
      </c>
      <c r="U69" s="244"/>
      <c r="V69" s="30"/>
      <c r="W69" s="59"/>
      <c r="Y69" s="152"/>
      <c r="Z69" s="14"/>
      <c r="AA69" s="33"/>
    </row>
    <row r="70" spans="1:35" ht="15" customHeight="1">
      <c r="A70" s="34">
        <f>1+A38</f>
        <v>3</v>
      </c>
      <c r="B70" s="273"/>
      <c r="C70" s="274"/>
      <c r="D70" s="257"/>
      <c r="E70" s="284"/>
      <c r="F70" s="285"/>
      <c r="G70" s="259"/>
      <c r="H70" s="259"/>
      <c r="I70" s="286"/>
      <c r="J70" s="286"/>
      <c r="K70" s="286"/>
      <c r="L70" s="287"/>
      <c r="M70" s="288"/>
      <c r="N70" s="263"/>
      <c r="O70" s="260"/>
      <c r="P70" s="284"/>
      <c r="Q70" s="258">
        <f>AD70</f>
        <v>0</v>
      </c>
      <c r="R70" s="258">
        <f>ROUNDDOWN(O70*Q70,0)</f>
        <v>0</v>
      </c>
      <c r="S70" s="4"/>
      <c r="T70" s="5"/>
      <c r="U70" s="247"/>
      <c r="V70" s="5"/>
      <c r="W70" s="45"/>
      <c r="Y70" s="152">
        <f>ROUNDDOWN(O70*Q70,0)</f>
        <v>0</v>
      </c>
      <c r="Z70" s="14"/>
      <c r="AA70" s="33"/>
      <c r="AD70" s="150">
        <f>MIN(AF70:AI70)</f>
        <v>0</v>
      </c>
      <c r="AE70" s="150">
        <f>IF(AC70="","",IF(MIN(AF70:AI70)=AI70,"見",IF(MIN(AF70:AI70)=AH70,"単価根拠表(公表価格等)","採用単価算出表")))</f>
      </c>
      <c r="AF70" s="232">
        <f>_xlfn.IFERROR(VLOOKUP(AC70,#REF!,29,0),"")</f>
      </c>
      <c r="AG70" s="232">
        <f>_xlfn.IFERROR(VLOOKUP(AC70,#REF!,29,0),"")</f>
      </c>
      <c r="AH70" s="232">
        <f>_xlfn.IFERROR(VLOOKUP(AC70,#REF!,22,0),"")</f>
      </c>
      <c r="AI70" s="232">
        <f>_xlfn.IFERROR(VLOOKUP(AC70,#REF!,3,0),"")</f>
      </c>
    </row>
    <row r="71" spans="1:27" ht="15" customHeight="1">
      <c r="A71" s="34"/>
      <c r="B71" s="266"/>
      <c r="C71" s="49"/>
      <c r="D71" s="268"/>
      <c r="E71" s="47"/>
      <c r="F71" s="50"/>
      <c r="G71" s="269"/>
      <c r="H71" s="269"/>
      <c r="I71" s="270"/>
      <c r="J71" s="270"/>
      <c r="K71" s="270"/>
      <c r="L71" s="270"/>
      <c r="M71" s="271"/>
      <c r="N71" s="262"/>
      <c r="O71" s="261"/>
      <c r="P71" s="47"/>
      <c r="Q71" s="46"/>
      <c r="R71" s="46"/>
      <c r="S71" s="7"/>
      <c r="T71" s="8">
        <f>IF(O72&lt;&gt;"",AE72,"")</f>
      </c>
      <c r="U71" s="246"/>
      <c r="V71" s="8"/>
      <c r="W71" s="31"/>
      <c r="Y71" s="152"/>
      <c r="Z71" s="14"/>
      <c r="AA71" s="33"/>
    </row>
    <row r="72" spans="1:35" ht="15" customHeight="1">
      <c r="A72" s="34"/>
      <c r="B72" s="273"/>
      <c r="C72" s="274"/>
      <c r="D72" s="257"/>
      <c r="E72" s="284"/>
      <c r="F72" s="285"/>
      <c r="G72" s="259"/>
      <c r="H72" s="259"/>
      <c r="I72" s="286"/>
      <c r="J72" s="286"/>
      <c r="K72" s="286"/>
      <c r="L72" s="287"/>
      <c r="M72" s="288"/>
      <c r="N72" s="263"/>
      <c r="O72" s="260"/>
      <c r="P72" s="284"/>
      <c r="Q72" s="258">
        <f>AD72</f>
        <v>0</v>
      </c>
      <c r="R72" s="258">
        <f>ROUNDDOWN(O72*Q72,0)</f>
        <v>0</v>
      </c>
      <c r="S72" s="4"/>
      <c r="T72" s="5"/>
      <c r="U72" s="247"/>
      <c r="V72" s="5"/>
      <c r="W72" s="45"/>
      <c r="Y72" s="152">
        <f>ROUNDDOWN(O72*Q72,0)</f>
        <v>0</v>
      </c>
      <c r="Z72" s="14"/>
      <c r="AA72" s="33"/>
      <c r="AD72" s="150">
        <f>MIN(AF72:AI72)</f>
        <v>0</v>
      </c>
      <c r="AE72" s="150">
        <f>IF(AC72="","",IF(MIN(AF72:AI72)=AI72,"見",IF(MIN(AF72:AI72)=AH72,"単価根拠表(公表価格等)","採用単価算出表")))</f>
      </c>
      <c r="AF72" s="232">
        <f>_xlfn.IFERROR(VLOOKUP(AC72,#REF!,29,0),"")</f>
      </c>
      <c r="AG72" s="232">
        <f>_xlfn.IFERROR(VLOOKUP(AC72,#REF!,29,0),"")</f>
      </c>
      <c r="AH72" s="232">
        <f>_xlfn.IFERROR(VLOOKUP(AC72,#REF!,22,0),"")</f>
      </c>
      <c r="AI72" s="232">
        <f>_xlfn.IFERROR(VLOOKUP(AC72,#REF!,3,0),"")</f>
      </c>
    </row>
    <row r="73" spans="1:27" ht="15" customHeight="1">
      <c r="A73" s="34"/>
      <c r="B73" s="312"/>
      <c r="C73" s="313"/>
      <c r="D73" s="314"/>
      <c r="E73" s="315"/>
      <c r="F73" s="316"/>
      <c r="G73" s="317"/>
      <c r="H73" s="317"/>
      <c r="I73" s="318"/>
      <c r="J73" s="318"/>
      <c r="K73" s="318"/>
      <c r="L73" s="318"/>
      <c r="M73" s="319"/>
      <c r="N73" s="320"/>
      <c r="O73" s="321"/>
      <c r="P73" s="315"/>
      <c r="Q73" s="310"/>
      <c r="R73" s="310"/>
      <c r="S73" s="61"/>
      <c r="T73" s="62">
        <f>IF(O74&lt;&gt;"",AE74,"")</f>
      </c>
      <c r="U73" s="248"/>
      <c r="V73" s="62"/>
      <c r="W73" s="63"/>
      <c r="Y73" s="152"/>
      <c r="Z73" s="14"/>
      <c r="AA73" s="33"/>
    </row>
    <row r="74" spans="1:35" ht="15" customHeight="1">
      <c r="A74" s="34"/>
      <c r="B74" s="273"/>
      <c r="C74" s="274"/>
      <c r="D74" s="257"/>
      <c r="E74" s="284"/>
      <c r="F74" s="285"/>
      <c r="G74" s="259"/>
      <c r="H74" s="259"/>
      <c r="I74" s="286"/>
      <c r="J74" s="286"/>
      <c r="K74" s="286"/>
      <c r="L74" s="287"/>
      <c r="M74" s="288"/>
      <c r="N74" s="263"/>
      <c r="O74" s="260"/>
      <c r="P74" s="284"/>
      <c r="Q74" s="258">
        <f>AD74</f>
        <v>0</v>
      </c>
      <c r="R74" s="258">
        <f>ROUNDDOWN(O74*Q74,0)</f>
        <v>0</v>
      </c>
      <c r="S74" s="4"/>
      <c r="T74" s="5"/>
      <c r="U74" s="247"/>
      <c r="V74" s="5"/>
      <c r="W74" s="45"/>
      <c r="Y74" s="152">
        <f>ROUNDDOWN(O74*Q74,0)</f>
        <v>0</v>
      </c>
      <c r="Z74" s="14"/>
      <c r="AA74" s="33"/>
      <c r="AD74" s="150">
        <f>MIN(AF74:AI74)</f>
        <v>0</v>
      </c>
      <c r="AE74" s="150">
        <f>IF(AC74="","",IF(MIN(AF74:AI74)=AI74,"見",IF(MIN(AF74:AI74)=AH74,"単価根拠表(公表価格等)","採用単価算出表")))</f>
      </c>
      <c r="AF74" s="232">
        <f>_xlfn.IFERROR(VLOOKUP(AC74,#REF!,29,0),"")</f>
      </c>
      <c r="AG74" s="232">
        <f>_xlfn.IFERROR(VLOOKUP(AC74,#REF!,29,0),"")</f>
      </c>
      <c r="AH74" s="232">
        <f>_xlfn.IFERROR(VLOOKUP(AC74,#REF!,22,0),"")</f>
      </c>
      <c r="AI74" s="232">
        <f>_xlfn.IFERROR(VLOOKUP(AC74,#REF!,3,0),"")</f>
      </c>
    </row>
    <row r="75" spans="1:27" ht="15" customHeight="1">
      <c r="A75" s="34"/>
      <c r="B75" s="266"/>
      <c r="C75" s="49"/>
      <c r="D75" s="268"/>
      <c r="E75" s="47"/>
      <c r="F75" s="50"/>
      <c r="G75" s="269"/>
      <c r="H75" s="269"/>
      <c r="I75" s="270"/>
      <c r="J75" s="270"/>
      <c r="K75" s="270"/>
      <c r="L75" s="270"/>
      <c r="M75" s="271"/>
      <c r="N75" s="262"/>
      <c r="O75" s="261"/>
      <c r="P75" s="47"/>
      <c r="Q75" s="46"/>
      <c r="R75" s="46"/>
      <c r="S75" s="7"/>
      <c r="T75" s="8">
        <f>IF(O76&lt;&gt;"",AE76,"")</f>
      </c>
      <c r="U75" s="246"/>
      <c r="V75" s="8"/>
      <c r="W75" s="31"/>
      <c r="Y75" s="152"/>
      <c r="Z75" s="14"/>
      <c r="AA75" s="33"/>
    </row>
    <row r="76" spans="1:35" ht="15" customHeight="1">
      <c r="A76" s="34"/>
      <c r="B76" s="273"/>
      <c r="C76" s="274"/>
      <c r="D76" s="257"/>
      <c r="E76" s="284"/>
      <c r="F76" s="285"/>
      <c r="G76" s="259"/>
      <c r="H76" s="259"/>
      <c r="I76" s="286"/>
      <c r="J76" s="286"/>
      <c r="K76" s="286"/>
      <c r="L76" s="287"/>
      <c r="M76" s="288"/>
      <c r="N76" s="263"/>
      <c r="O76" s="260"/>
      <c r="P76" s="284"/>
      <c r="Q76" s="258">
        <f>AD76</f>
        <v>0</v>
      </c>
      <c r="R76" s="258">
        <f>ROUNDDOWN(O76*Q76,0)</f>
        <v>0</v>
      </c>
      <c r="S76" s="4"/>
      <c r="T76" s="5"/>
      <c r="U76" s="247"/>
      <c r="V76" s="5"/>
      <c r="W76" s="45"/>
      <c r="Y76" s="152">
        <f>ROUNDDOWN(O76*Q76,0)</f>
        <v>0</v>
      </c>
      <c r="Z76" s="14"/>
      <c r="AA76" s="33"/>
      <c r="AD76" s="150">
        <f>MIN(AF76:AI76)</f>
        <v>0</v>
      </c>
      <c r="AE76" s="150">
        <f>IF(AC76="","",IF(MIN(AF76:AI76)=AI76,"見",IF(MIN(AF76:AI76)=AH76,"単価根拠表(公表価格等)","採用単価算出表")))</f>
      </c>
      <c r="AF76" s="232">
        <f>_xlfn.IFERROR(VLOOKUP(AC76,#REF!,29,0),"")</f>
      </c>
      <c r="AG76" s="232">
        <f>_xlfn.IFERROR(VLOOKUP(AC76,#REF!,29,0),"")</f>
      </c>
      <c r="AH76" s="232">
        <f>_xlfn.IFERROR(VLOOKUP(AC76,#REF!,22,0),"")</f>
      </c>
      <c r="AI76" s="232">
        <f>_xlfn.IFERROR(VLOOKUP(AC76,#REF!,3,0),"")</f>
      </c>
    </row>
    <row r="77" spans="1:27" ht="15" customHeight="1">
      <c r="A77" s="34"/>
      <c r="B77" s="266"/>
      <c r="C77" s="49"/>
      <c r="D77" s="268"/>
      <c r="E77" s="47"/>
      <c r="F77" s="50"/>
      <c r="G77" s="269"/>
      <c r="H77" s="269"/>
      <c r="I77" s="270"/>
      <c r="J77" s="270"/>
      <c r="K77" s="270"/>
      <c r="L77" s="270"/>
      <c r="M77" s="271"/>
      <c r="N77" s="262"/>
      <c r="O77" s="261"/>
      <c r="P77" s="47"/>
      <c r="Q77" s="46"/>
      <c r="R77" s="46"/>
      <c r="S77" s="7"/>
      <c r="T77" s="8">
        <f>IF(O78&lt;&gt;"",AE78,"")</f>
      </c>
      <c r="U77" s="246"/>
      <c r="V77" s="8"/>
      <c r="W77" s="31"/>
      <c r="Y77" s="152"/>
      <c r="Z77" s="14"/>
      <c r="AA77" s="33"/>
    </row>
    <row r="78" spans="1:35" ht="15" customHeight="1">
      <c r="A78" s="34"/>
      <c r="B78" s="273"/>
      <c r="C78" s="274"/>
      <c r="D78" s="257"/>
      <c r="E78" s="284"/>
      <c r="F78" s="285"/>
      <c r="G78" s="259"/>
      <c r="H78" s="259"/>
      <c r="I78" s="286"/>
      <c r="J78" s="286"/>
      <c r="K78" s="286"/>
      <c r="L78" s="287"/>
      <c r="M78" s="288"/>
      <c r="N78" s="263"/>
      <c r="O78" s="260"/>
      <c r="P78" s="284"/>
      <c r="Q78" s="258">
        <f>AD78</f>
        <v>0</v>
      </c>
      <c r="R78" s="258">
        <f>ROUNDDOWN(O78*Q78,0)</f>
        <v>0</v>
      </c>
      <c r="S78" s="4"/>
      <c r="T78" s="5"/>
      <c r="U78" s="247"/>
      <c r="V78" s="5"/>
      <c r="W78" s="45"/>
      <c r="Y78" s="152">
        <f>ROUNDDOWN(O78*Q78,0)</f>
        <v>0</v>
      </c>
      <c r="Z78" s="14"/>
      <c r="AA78" s="33"/>
      <c r="AD78" s="150">
        <f>MIN(AF78:AI78)</f>
        <v>0</v>
      </c>
      <c r="AE78" s="150">
        <f>IF(AC78="","",IF(MIN(AF78:AI78)=AI78,"見",IF(MIN(AF78:AI78)=AH78,"単価根拠表(公表価格等)","採用単価算出表")))</f>
      </c>
      <c r="AF78" s="232">
        <f>_xlfn.IFERROR(VLOOKUP(AC78,#REF!,29,0),"")</f>
      </c>
      <c r="AG78" s="232">
        <f>_xlfn.IFERROR(VLOOKUP(AC78,#REF!,29,0),"")</f>
      </c>
      <c r="AH78" s="232">
        <f>_xlfn.IFERROR(VLOOKUP(AC78,#REF!,22,0),"")</f>
      </c>
      <c r="AI78" s="232">
        <f>_xlfn.IFERROR(VLOOKUP(AC78,#REF!,3,0),"")</f>
      </c>
    </row>
    <row r="79" spans="1:27" ht="15" customHeight="1">
      <c r="A79" s="34"/>
      <c r="B79" s="312"/>
      <c r="C79" s="313"/>
      <c r="D79" s="314"/>
      <c r="E79" s="315"/>
      <c r="F79" s="316"/>
      <c r="G79" s="317"/>
      <c r="H79" s="317"/>
      <c r="I79" s="318"/>
      <c r="J79" s="318"/>
      <c r="K79" s="318"/>
      <c r="L79" s="318"/>
      <c r="M79" s="319"/>
      <c r="N79" s="320"/>
      <c r="O79" s="321"/>
      <c r="P79" s="315"/>
      <c r="Q79" s="310"/>
      <c r="R79" s="310"/>
      <c r="S79" s="61"/>
      <c r="T79" s="62">
        <f>IF(O80&lt;&gt;"",AE80,"")</f>
      </c>
      <c r="U79" s="248"/>
      <c r="V79" s="62"/>
      <c r="W79" s="63"/>
      <c r="Y79" s="152"/>
      <c r="Z79" s="14"/>
      <c r="AA79" s="33"/>
    </row>
    <row r="80" spans="1:35" ht="15" customHeight="1">
      <c r="A80" s="34"/>
      <c r="B80" s="273"/>
      <c r="C80" s="274"/>
      <c r="D80" s="257"/>
      <c r="E80" s="284"/>
      <c r="F80" s="285"/>
      <c r="G80" s="259"/>
      <c r="H80" s="259"/>
      <c r="I80" s="286"/>
      <c r="J80" s="286"/>
      <c r="K80" s="286"/>
      <c r="L80" s="287"/>
      <c r="M80" s="288"/>
      <c r="N80" s="263"/>
      <c r="O80" s="260"/>
      <c r="P80" s="284"/>
      <c r="Q80" s="258">
        <f>AD80</f>
        <v>0</v>
      </c>
      <c r="R80" s="258">
        <f>ROUNDDOWN(O80*Q80,0)</f>
        <v>0</v>
      </c>
      <c r="S80" s="4"/>
      <c r="T80" s="5"/>
      <c r="U80" s="247"/>
      <c r="V80" s="5"/>
      <c r="W80" s="45"/>
      <c r="Y80" s="152">
        <f>ROUNDDOWN(O80*Q80,0)</f>
        <v>0</v>
      </c>
      <c r="Z80" s="14"/>
      <c r="AA80" s="33"/>
      <c r="AD80" s="150">
        <f>MIN(AF80:AI80)</f>
        <v>0</v>
      </c>
      <c r="AE80" s="150">
        <f>IF(AC80="","",IF(MIN(AF80:AI80)=AI80,"見",IF(MIN(AF80:AI80)=AH80,"単価根拠表(公表価格等)","採用単価算出表")))</f>
      </c>
      <c r="AF80" s="232">
        <f>_xlfn.IFERROR(VLOOKUP(AC80,#REF!,29,0),"")</f>
      </c>
      <c r="AG80" s="232">
        <f>_xlfn.IFERROR(VLOOKUP(AC80,#REF!,29,0),"")</f>
      </c>
      <c r="AH80" s="232">
        <f>_xlfn.IFERROR(VLOOKUP(AC80,#REF!,22,0),"")</f>
      </c>
      <c r="AI80" s="232">
        <f>_xlfn.IFERROR(VLOOKUP(AC80,#REF!,3,0),"")</f>
      </c>
    </row>
    <row r="81" spans="1:27" ht="15" customHeight="1">
      <c r="A81" s="34"/>
      <c r="B81" s="266"/>
      <c r="C81" s="49"/>
      <c r="D81" s="268"/>
      <c r="E81" s="47"/>
      <c r="F81" s="50"/>
      <c r="G81" s="269"/>
      <c r="H81" s="269"/>
      <c r="I81" s="270"/>
      <c r="J81" s="270"/>
      <c r="K81" s="270"/>
      <c r="L81" s="270"/>
      <c r="M81" s="271"/>
      <c r="N81" s="262"/>
      <c r="O81" s="261"/>
      <c r="P81" s="47"/>
      <c r="Q81" s="46"/>
      <c r="R81" s="46"/>
      <c r="S81" s="7"/>
      <c r="T81" s="8">
        <f>IF(O82&lt;&gt;"",AE82,"")</f>
      </c>
      <c r="U81" s="246"/>
      <c r="V81" s="8"/>
      <c r="W81" s="31"/>
      <c r="Y81" s="152"/>
      <c r="Z81" s="14"/>
      <c r="AA81" s="33"/>
    </row>
    <row r="82" spans="1:35" ht="15" customHeight="1">
      <c r="A82" s="34"/>
      <c r="B82" s="273"/>
      <c r="C82" s="274"/>
      <c r="D82" s="257"/>
      <c r="E82" s="284"/>
      <c r="F82" s="285"/>
      <c r="G82" s="259"/>
      <c r="H82" s="259"/>
      <c r="I82" s="286"/>
      <c r="J82" s="286"/>
      <c r="K82" s="286"/>
      <c r="L82" s="287"/>
      <c r="M82" s="288"/>
      <c r="N82" s="263"/>
      <c r="O82" s="260"/>
      <c r="P82" s="284"/>
      <c r="Q82" s="258">
        <f>AD82</f>
        <v>0</v>
      </c>
      <c r="R82" s="283">
        <f>ROUNDDOWN(O82*Q82,0)</f>
        <v>0</v>
      </c>
      <c r="S82" s="4"/>
      <c r="T82" s="5"/>
      <c r="U82" s="247"/>
      <c r="V82" s="5"/>
      <c r="W82" s="45"/>
      <c r="Y82" s="152">
        <f>ROUNDDOWN(O82*Q82,0)</f>
        <v>0</v>
      </c>
      <c r="Z82" s="14"/>
      <c r="AA82" s="33"/>
      <c r="AD82" s="150">
        <f>MIN(AF82:AI82)</f>
        <v>0</v>
      </c>
      <c r="AE82" s="150">
        <f>IF(AC82="","",IF(MIN(AF82:AI82)=AI82,"見",IF(MIN(AF82:AI82)=AH82,"単価根拠表(公表価格等)","採用単価算出表")))</f>
      </c>
      <c r="AF82" s="232">
        <f>_xlfn.IFERROR(VLOOKUP(AC82,#REF!,29,0),"")</f>
      </c>
      <c r="AG82" s="232">
        <f>_xlfn.IFERROR(VLOOKUP(AC82,#REF!,29,0),"")</f>
      </c>
      <c r="AH82" s="232">
        <f>_xlfn.IFERROR(VLOOKUP(AC82,#REF!,22,0),"")</f>
      </c>
      <c r="AI82" s="232">
        <f>_xlfn.IFERROR(VLOOKUP(AC82,#REF!,3,0),"")</f>
      </c>
    </row>
    <row r="83" spans="1:27" ht="15" customHeight="1">
      <c r="A83" s="34"/>
      <c r="B83" s="266"/>
      <c r="C83" s="49"/>
      <c r="D83" s="268"/>
      <c r="E83" s="47"/>
      <c r="F83" s="50"/>
      <c r="G83" s="269"/>
      <c r="H83" s="269"/>
      <c r="I83" s="270"/>
      <c r="J83" s="270"/>
      <c r="K83" s="270"/>
      <c r="L83" s="270"/>
      <c r="M83" s="271"/>
      <c r="N83" s="262"/>
      <c r="O83" s="261"/>
      <c r="P83" s="47"/>
      <c r="Q83" s="46"/>
      <c r="R83" s="46"/>
      <c r="S83" s="7"/>
      <c r="T83" s="8">
        <f>IF(O84&lt;&gt;"",AE84,"")</f>
      </c>
      <c r="U83" s="246"/>
      <c r="V83" s="8"/>
      <c r="W83" s="31"/>
      <c r="Y83" s="152"/>
      <c r="Z83" s="14"/>
      <c r="AA83" s="33"/>
    </row>
    <row r="84" spans="1:35" ht="15" customHeight="1">
      <c r="A84" s="34"/>
      <c r="B84" s="273"/>
      <c r="C84" s="274"/>
      <c r="D84" s="257"/>
      <c r="E84" s="284"/>
      <c r="F84" s="285"/>
      <c r="G84" s="259"/>
      <c r="H84" s="259"/>
      <c r="I84" s="286"/>
      <c r="J84" s="286"/>
      <c r="K84" s="286"/>
      <c r="L84" s="287"/>
      <c r="M84" s="288"/>
      <c r="N84" s="263"/>
      <c r="O84" s="260"/>
      <c r="P84" s="284"/>
      <c r="Q84" s="258">
        <f>AD84</f>
        <v>0</v>
      </c>
      <c r="R84" s="258">
        <f>ROUNDDOWN(O84*Q84,0)</f>
        <v>0</v>
      </c>
      <c r="S84" s="4"/>
      <c r="T84" s="5"/>
      <c r="U84" s="247"/>
      <c r="V84" s="5"/>
      <c r="W84" s="45"/>
      <c r="Y84" s="152">
        <f>ROUNDDOWN(O84*Q84,0)</f>
        <v>0</v>
      </c>
      <c r="Z84" s="14"/>
      <c r="AA84" s="33"/>
      <c r="AD84" s="150">
        <f>MIN(AF84:AI84)</f>
        <v>0</v>
      </c>
      <c r="AE84" s="150">
        <f>IF(AC84="","",IF(MIN(AF84:AI84)=AI84,"見",IF(MIN(AF84:AI84)=AH84,"単価根拠表(公表価格等)","採用単価算出表")))</f>
      </c>
      <c r="AF84" s="232">
        <f>_xlfn.IFERROR(VLOOKUP(AC84,#REF!,29,0),"")</f>
      </c>
      <c r="AG84" s="232">
        <f>_xlfn.IFERROR(VLOOKUP(AC84,#REF!,29,0),"")</f>
      </c>
      <c r="AH84" s="232">
        <f>_xlfn.IFERROR(VLOOKUP(AC84,#REF!,22,0),"")</f>
      </c>
      <c r="AI84" s="232">
        <f>_xlfn.IFERROR(VLOOKUP(AC84,#REF!,3,0),"")</f>
      </c>
    </row>
    <row r="85" spans="1:27" ht="15" customHeight="1">
      <c r="A85" s="34"/>
      <c r="B85" s="266"/>
      <c r="C85" s="49"/>
      <c r="D85" s="268"/>
      <c r="E85" s="47"/>
      <c r="F85" s="50"/>
      <c r="G85" s="269"/>
      <c r="H85" s="269"/>
      <c r="I85" s="270"/>
      <c r="J85" s="270"/>
      <c r="K85" s="270"/>
      <c r="L85" s="270"/>
      <c r="M85" s="271"/>
      <c r="N85" s="262"/>
      <c r="O85" s="261"/>
      <c r="P85" s="47"/>
      <c r="Q85" s="46"/>
      <c r="R85" s="46"/>
      <c r="S85" s="7"/>
      <c r="T85" s="8">
        <f>IF(O86&lt;&gt;"",AE86,"")</f>
      </c>
      <c r="U85" s="246"/>
      <c r="V85" s="8"/>
      <c r="W85" s="31"/>
      <c r="Y85" s="152"/>
      <c r="Z85" s="14"/>
      <c r="AA85" s="33"/>
    </row>
    <row r="86" spans="1:35" ht="15" customHeight="1">
      <c r="A86" s="34"/>
      <c r="B86" s="273"/>
      <c r="C86" s="274"/>
      <c r="D86" s="257"/>
      <c r="E86" s="284"/>
      <c r="F86" s="285"/>
      <c r="G86" s="259"/>
      <c r="H86" s="259"/>
      <c r="I86" s="286"/>
      <c r="J86" s="286"/>
      <c r="K86" s="286"/>
      <c r="L86" s="287"/>
      <c r="M86" s="288"/>
      <c r="N86" s="263"/>
      <c r="O86" s="260"/>
      <c r="P86" s="284"/>
      <c r="Q86" s="258">
        <f>AD86</f>
        <v>0</v>
      </c>
      <c r="R86" s="258">
        <f>ROUNDDOWN(O86*Q86,0)</f>
        <v>0</v>
      </c>
      <c r="S86" s="4"/>
      <c r="T86" s="5"/>
      <c r="U86" s="247"/>
      <c r="V86" s="5"/>
      <c r="W86" s="45"/>
      <c r="Y86" s="152">
        <f>ROUNDDOWN(O86*Q86,0)</f>
        <v>0</v>
      </c>
      <c r="Z86" s="14"/>
      <c r="AA86" s="33"/>
      <c r="AD86" s="150">
        <f>MIN(AF86:AI86)</f>
        <v>0</v>
      </c>
      <c r="AE86" s="150">
        <f>IF(AC86="","",IF(MIN(AF86:AI86)=AI86,"見",IF(MIN(AF86:AI86)=AH86,"単価根拠表(公表価格等)","採用単価算出表")))</f>
      </c>
      <c r="AF86" s="232">
        <f>_xlfn.IFERROR(VLOOKUP(AC86,#REF!,29,0),"")</f>
      </c>
      <c r="AG86" s="232">
        <f>_xlfn.IFERROR(VLOOKUP(AC86,#REF!,29,0),"")</f>
      </c>
      <c r="AH86" s="232">
        <f>_xlfn.IFERROR(VLOOKUP(AC86,#REF!,22,0),"")</f>
      </c>
      <c r="AI86" s="232">
        <f>_xlfn.IFERROR(VLOOKUP(AC86,#REF!,3,0),"")</f>
      </c>
    </row>
    <row r="87" spans="1:27" ht="15" customHeight="1">
      <c r="A87" s="34"/>
      <c r="B87" s="266"/>
      <c r="C87" s="49"/>
      <c r="D87" s="268"/>
      <c r="E87" s="47"/>
      <c r="F87" s="50"/>
      <c r="G87" s="269"/>
      <c r="H87" s="269"/>
      <c r="I87" s="270"/>
      <c r="J87" s="270"/>
      <c r="K87" s="270"/>
      <c r="L87" s="270"/>
      <c r="M87" s="271"/>
      <c r="N87" s="262"/>
      <c r="O87" s="261"/>
      <c r="P87" s="47"/>
      <c r="Q87" s="46"/>
      <c r="R87" s="46"/>
      <c r="S87" s="7"/>
      <c r="T87" s="8">
        <f>IF(O88&lt;&gt;"",AE88,"")</f>
      </c>
      <c r="U87" s="246"/>
      <c r="V87" s="8"/>
      <c r="W87" s="31"/>
      <c r="Y87" s="152"/>
      <c r="Z87" s="14"/>
      <c r="AA87" s="33"/>
    </row>
    <row r="88" spans="1:35" ht="15" customHeight="1">
      <c r="A88" s="34"/>
      <c r="B88" s="273"/>
      <c r="C88" s="274"/>
      <c r="D88" s="257"/>
      <c r="E88" s="284"/>
      <c r="F88" s="285"/>
      <c r="G88" s="259"/>
      <c r="H88" s="259"/>
      <c r="I88" s="286"/>
      <c r="J88" s="286"/>
      <c r="K88" s="286"/>
      <c r="L88" s="287"/>
      <c r="M88" s="288"/>
      <c r="N88" s="263"/>
      <c r="O88" s="260"/>
      <c r="P88" s="284"/>
      <c r="Q88" s="258">
        <f>AD88</f>
        <v>0</v>
      </c>
      <c r="R88" s="258">
        <f>ROUNDDOWN(O88*Q88,0)</f>
        <v>0</v>
      </c>
      <c r="S88" s="4"/>
      <c r="T88" s="5"/>
      <c r="U88" s="247"/>
      <c r="V88" s="5"/>
      <c r="W88" s="45"/>
      <c r="Y88" s="152">
        <f>ROUNDDOWN(O88*Q88,0)</f>
        <v>0</v>
      </c>
      <c r="Z88" s="14"/>
      <c r="AA88" s="33"/>
      <c r="AD88" s="150">
        <f>MIN(AF88:AI88)</f>
        <v>0</v>
      </c>
      <c r="AE88" s="150">
        <f>IF(AC88="","",IF(MIN(AF88:AI88)=AI88,"見",IF(MIN(AF88:AI88)=AH88,"単価根拠表(公表価格等)","採用単価算出表")))</f>
      </c>
      <c r="AF88" s="232">
        <f>_xlfn.IFERROR(VLOOKUP(AC88,#REF!,29,0),"")</f>
      </c>
      <c r="AG88" s="232">
        <f>_xlfn.IFERROR(VLOOKUP(AC88,#REF!,29,0),"")</f>
      </c>
      <c r="AH88" s="232">
        <f>_xlfn.IFERROR(VLOOKUP(AC88,#REF!,22,0),"")</f>
      </c>
      <c r="AI88" s="232">
        <f>_xlfn.IFERROR(VLOOKUP(AC88,#REF!,3,0),"")</f>
      </c>
    </row>
    <row r="89" spans="1:27" ht="15" customHeight="1">
      <c r="A89" s="34"/>
      <c r="B89" s="266"/>
      <c r="C89" s="49"/>
      <c r="D89" s="268"/>
      <c r="E89" s="47"/>
      <c r="F89" s="50"/>
      <c r="G89" s="269"/>
      <c r="H89" s="269"/>
      <c r="I89" s="270"/>
      <c r="J89" s="270"/>
      <c r="K89" s="270"/>
      <c r="L89" s="270"/>
      <c r="M89" s="271"/>
      <c r="N89" s="262"/>
      <c r="O89" s="261"/>
      <c r="P89" s="47"/>
      <c r="Q89" s="46"/>
      <c r="R89" s="46"/>
      <c r="S89" s="7"/>
      <c r="T89" s="8">
        <f>IF(O90&lt;&gt;"",AE90,"")</f>
      </c>
      <c r="U89" s="246"/>
      <c r="V89" s="8"/>
      <c r="W89" s="31"/>
      <c r="Y89" s="152"/>
      <c r="Z89" s="14"/>
      <c r="AA89" s="33"/>
    </row>
    <row r="90" spans="1:35" ht="15" customHeight="1">
      <c r="A90" s="34"/>
      <c r="B90" s="273"/>
      <c r="C90" s="274"/>
      <c r="D90" s="257"/>
      <c r="E90" s="284"/>
      <c r="F90" s="285"/>
      <c r="G90" s="259"/>
      <c r="H90" s="259"/>
      <c r="I90" s="286"/>
      <c r="J90" s="286"/>
      <c r="K90" s="286"/>
      <c r="L90" s="287"/>
      <c r="M90" s="288"/>
      <c r="N90" s="263"/>
      <c r="O90" s="260"/>
      <c r="P90" s="284"/>
      <c r="Q90" s="258">
        <f>AD90</f>
        <v>0</v>
      </c>
      <c r="R90" s="258">
        <f>ROUNDDOWN(O90*Q90,0)</f>
        <v>0</v>
      </c>
      <c r="S90" s="4"/>
      <c r="T90" s="5"/>
      <c r="U90" s="247"/>
      <c r="V90" s="5"/>
      <c r="W90" s="45"/>
      <c r="Y90" s="152">
        <f>ROUNDDOWN(O90*Q90,0)</f>
        <v>0</v>
      </c>
      <c r="Z90" s="14"/>
      <c r="AA90" s="33"/>
      <c r="AD90" s="150">
        <f>MIN(AF90:AI90)</f>
        <v>0</v>
      </c>
      <c r="AE90" s="150">
        <f>IF(AC90="","",IF(MIN(AF90:AI90)=AI90,"見",IF(MIN(AF90:AI90)=AH90,"単価根拠表(公表価格等)","採用単価算出表")))</f>
      </c>
      <c r="AF90" s="232">
        <f>_xlfn.IFERROR(VLOOKUP(AC90,#REF!,29,0),"")</f>
      </c>
      <c r="AG90" s="232">
        <f>_xlfn.IFERROR(VLOOKUP(AC90,#REF!,29,0),"")</f>
      </c>
      <c r="AH90" s="232">
        <f>_xlfn.IFERROR(VLOOKUP(AC90,#REF!,22,0),"")</f>
      </c>
      <c r="AI90" s="232">
        <f>_xlfn.IFERROR(VLOOKUP(AC90,#REF!,3,0),"")</f>
      </c>
    </row>
    <row r="91" spans="1:27" ht="15" customHeight="1">
      <c r="A91" s="34"/>
      <c r="B91" s="266"/>
      <c r="C91" s="49"/>
      <c r="D91" s="268"/>
      <c r="E91" s="47"/>
      <c r="F91" s="50"/>
      <c r="G91" s="269"/>
      <c r="H91" s="269"/>
      <c r="I91" s="270"/>
      <c r="J91" s="270"/>
      <c r="K91" s="270"/>
      <c r="L91" s="270"/>
      <c r="M91" s="271"/>
      <c r="N91" s="262"/>
      <c r="O91" s="261"/>
      <c r="P91" s="47"/>
      <c r="Q91" s="46"/>
      <c r="R91" s="46"/>
      <c r="S91" s="7"/>
      <c r="T91" s="8">
        <f>IF(O92&lt;&gt;"",AE92,"")</f>
      </c>
      <c r="U91" s="246"/>
      <c r="V91" s="8"/>
      <c r="W91" s="31"/>
      <c r="Y91" s="152"/>
      <c r="Z91" s="14"/>
      <c r="AA91" s="33"/>
    </row>
    <row r="92" spans="1:35" ht="15" customHeight="1">
      <c r="A92" s="34"/>
      <c r="B92" s="273"/>
      <c r="C92" s="274"/>
      <c r="D92" s="257"/>
      <c r="E92" s="284"/>
      <c r="F92" s="285"/>
      <c r="G92" s="259"/>
      <c r="H92" s="259"/>
      <c r="I92" s="286"/>
      <c r="J92" s="286"/>
      <c r="K92" s="286"/>
      <c r="L92" s="287"/>
      <c r="M92" s="288"/>
      <c r="N92" s="263"/>
      <c r="O92" s="260"/>
      <c r="P92" s="284"/>
      <c r="Q92" s="258">
        <f>AD92</f>
        <v>0</v>
      </c>
      <c r="R92" s="258">
        <f>ROUNDDOWN(O92*Q92,0)</f>
        <v>0</v>
      </c>
      <c r="S92" s="4"/>
      <c r="T92" s="5"/>
      <c r="U92" s="247"/>
      <c r="V92" s="5"/>
      <c r="W92" s="45"/>
      <c r="Y92" s="152">
        <f>ROUNDDOWN(O92*Q92,0)</f>
        <v>0</v>
      </c>
      <c r="Z92" s="14"/>
      <c r="AA92" s="33"/>
      <c r="AD92" s="150">
        <f>MIN(AF92:AI92)</f>
        <v>0</v>
      </c>
      <c r="AE92" s="150">
        <f>IF(AC92="","",IF(MIN(AF92:AI92)=AI92,"見",IF(MIN(AF92:AI92)=AH92,"単価根拠表(公表価格等)","採用単価算出表")))</f>
      </c>
      <c r="AF92" s="232">
        <f>_xlfn.IFERROR(VLOOKUP(AC92,#REF!,29,0),"")</f>
      </c>
      <c r="AG92" s="232">
        <f>_xlfn.IFERROR(VLOOKUP(AC92,#REF!,29,0),"")</f>
      </c>
      <c r="AH92" s="232">
        <f>_xlfn.IFERROR(VLOOKUP(AC92,#REF!,22,0),"")</f>
      </c>
      <c r="AI92" s="232">
        <f>_xlfn.IFERROR(VLOOKUP(AC92,#REF!,3,0),"")</f>
      </c>
    </row>
    <row r="93" spans="1:27" ht="15" customHeight="1">
      <c r="A93" s="34"/>
      <c r="B93" s="266"/>
      <c r="C93" s="49"/>
      <c r="D93" s="268"/>
      <c r="E93" s="47"/>
      <c r="F93" s="50"/>
      <c r="G93" s="269"/>
      <c r="H93" s="269"/>
      <c r="I93" s="270"/>
      <c r="J93" s="270"/>
      <c r="K93" s="270"/>
      <c r="L93" s="270"/>
      <c r="M93" s="271"/>
      <c r="N93" s="262"/>
      <c r="O93" s="261"/>
      <c r="P93" s="47"/>
      <c r="Q93" s="46"/>
      <c r="R93" s="46"/>
      <c r="S93" s="7"/>
      <c r="T93" s="8">
        <f>IF(O94&lt;&gt;"",AE94,"")</f>
      </c>
      <c r="U93" s="246"/>
      <c r="V93" s="8"/>
      <c r="W93" s="31"/>
      <c r="Y93" s="152"/>
      <c r="Z93" s="14"/>
      <c r="AA93" s="33"/>
    </row>
    <row r="94" spans="1:35" ht="15" customHeight="1">
      <c r="A94" s="34"/>
      <c r="B94" s="273"/>
      <c r="C94" s="274"/>
      <c r="D94" s="257"/>
      <c r="E94" s="284"/>
      <c r="F94" s="285"/>
      <c r="G94" s="259"/>
      <c r="H94" s="259"/>
      <c r="I94" s="286"/>
      <c r="J94" s="286"/>
      <c r="K94" s="286"/>
      <c r="L94" s="287"/>
      <c r="M94" s="288"/>
      <c r="N94" s="263"/>
      <c r="O94" s="260"/>
      <c r="P94" s="284"/>
      <c r="Q94" s="258">
        <f>AD94</f>
        <v>0</v>
      </c>
      <c r="R94" s="258">
        <f>ROUNDDOWN(O94*Q94,0)</f>
        <v>0</v>
      </c>
      <c r="S94" s="4"/>
      <c r="T94" s="5"/>
      <c r="U94" s="247"/>
      <c r="V94" s="5"/>
      <c r="W94" s="45"/>
      <c r="Y94" s="152">
        <f>ROUNDDOWN(O94*Q94,0)</f>
        <v>0</v>
      </c>
      <c r="Z94" s="14"/>
      <c r="AA94" s="33"/>
      <c r="AD94" s="150">
        <f>MIN(AF94:AI94)</f>
        <v>0</v>
      </c>
      <c r="AE94" s="150">
        <f>IF(AC94="","",IF(MIN(AF94:AI94)=AI94,"見",IF(MIN(AF94:AI94)=AH94,"単価根拠表(公表価格等)","採用単価算出表")))</f>
      </c>
      <c r="AF94" s="232">
        <f>_xlfn.IFERROR(VLOOKUP(AC94,#REF!,29,0),"")</f>
      </c>
      <c r="AG94" s="232">
        <f>_xlfn.IFERROR(VLOOKUP(AC94,#REF!,29,0),"")</f>
      </c>
      <c r="AH94" s="232">
        <f>_xlfn.IFERROR(VLOOKUP(AC94,#REF!,22,0),"")</f>
      </c>
      <c r="AI94" s="232">
        <f>_xlfn.IFERROR(VLOOKUP(AC94,#REF!,3,0),"")</f>
      </c>
    </row>
    <row r="95" spans="1:27" ht="15" customHeight="1">
      <c r="A95" s="34"/>
      <c r="B95" s="266"/>
      <c r="C95" s="49"/>
      <c r="D95" s="268"/>
      <c r="E95" s="47"/>
      <c r="F95" s="50"/>
      <c r="G95" s="269"/>
      <c r="H95" s="269"/>
      <c r="I95" s="270"/>
      <c r="J95" s="270"/>
      <c r="K95" s="270"/>
      <c r="L95" s="270"/>
      <c r="M95" s="271"/>
      <c r="N95" s="262"/>
      <c r="O95" s="261"/>
      <c r="P95" s="47"/>
      <c r="Q95" s="46"/>
      <c r="R95" s="310"/>
      <c r="S95" s="7"/>
      <c r="T95" s="8">
        <f>IF(O96&lt;&gt;"",AE96,"")</f>
      </c>
      <c r="U95" s="246"/>
      <c r="V95" s="8"/>
      <c r="W95" s="31"/>
      <c r="Y95" s="152"/>
      <c r="Z95" s="14"/>
      <c r="AA95" s="33"/>
    </row>
    <row r="96" spans="1:35" ht="15" customHeight="1">
      <c r="A96" s="34"/>
      <c r="B96" s="273"/>
      <c r="C96" s="274"/>
      <c r="D96" s="257"/>
      <c r="E96" s="284"/>
      <c r="F96" s="285"/>
      <c r="G96" s="259"/>
      <c r="H96" s="259"/>
      <c r="I96" s="286"/>
      <c r="J96" s="286"/>
      <c r="K96" s="286"/>
      <c r="L96" s="287"/>
      <c r="M96" s="288"/>
      <c r="N96" s="263"/>
      <c r="O96" s="260"/>
      <c r="P96" s="284"/>
      <c r="Q96" s="258">
        <f>AD96</f>
        <v>0</v>
      </c>
      <c r="R96" s="258">
        <f>ROUNDDOWN(O96*Q96,0)</f>
        <v>0</v>
      </c>
      <c r="S96" s="4"/>
      <c r="T96" s="5"/>
      <c r="U96" s="247"/>
      <c r="V96" s="5"/>
      <c r="W96" s="45"/>
      <c r="Y96" s="152">
        <f>ROUNDDOWN(O96*Q96,0)</f>
        <v>0</v>
      </c>
      <c r="Z96" s="14"/>
      <c r="AA96" s="33"/>
      <c r="AD96" s="150">
        <f>MIN(AF96:AI96)</f>
        <v>0</v>
      </c>
      <c r="AE96" s="150">
        <f>IF(AC96="","",IF(MIN(AF96:AI96)=AI96,"見",IF(MIN(AF96:AI96)=AH96,"単価根拠表(公表価格等)","採用単価算出表")))</f>
      </c>
      <c r="AF96" s="232">
        <f>_xlfn.IFERROR(VLOOKUP(AC96,#REF!,29,0),"")</f>
      </c>
      <c r="AG96" s="232">
        <f>_xlfn.IFERROR(VLOOKUP(AC96,#REF!,29,0),"")</f>
      </c>
      <c r="AH96" s="232">
        <f>_xlfn.IFERROR(VLOOKUP(AC96,#REF!,22,0),"")</f>
      </c>
      <c r="AI96" s="232">
        <f>_xlfn.IFERROR(VLOOKUP(AC96,#REF!,3,0),"")</f>
      </c>
    </row>
    <row r="97" spans="1:27" ht="15" customHeight="1">
      <c r="A97" s="34"/>
      <c r="B97" s="266"/>
      <c r="C97" s="49"/>
      <c r="D97" s="268"/>
      <c r="E97" s="47"/>
      <c r="F97" s="50"/>
      <c r="G97" s="269"/>
      <c r="H97" s="269"/>
      <c r="I97" s="270"/>
      <c r="J97" s="270"/>
      <c r="K97" s="270"/>
      <c r="L97" s="270"/>
      <c r="M97" s="271"/>
      <c r="N97" s="262"/>
      <c r="O97" s="261"/>
      <c r="P97" s="47"/>
      <c r="Q97" s="46"/>
      <c r="R97" s="46"/>
      <c r="S97" s="7"/>
      <c r="T97" s="8">
        <f>IF(O98&lt;&gt;"",AE98,"")</f>
      </c>
      <c r="U97" s="246"/>
      <c r="V97" s="8"/>
      <c r="W97" s="31"/>
      <c r="Y97" s="152"/>
      <c r="Z97" s="14"/>
      <c r="AA97" s="33"/>
    </row>
    <row r="98" spans="1:35" ht="15" customHeight="1">
      <c r="A98" s="34"/>
      <c r="B98" s="273"/>
      <c r="C98" s="274"/>
      <c r="D98" s="257"/>
      <c r="E98" s="284"/>
      <c r="F98" s="285"/>
      <c r="G98" s="359"/>
      <c r="H98" s="259"/>
      <c r="I98" s="286"/>
      <c r="J98" s="286"/>
      <c r="K98" s="286"/>
      <c r="L98" s="287"/>
      <c r="M98" s="288"/>
      <c r="N98" s="263"/>
      <c r="O98" s="260"/>
      <c r="P98" s="284"/>
      <c r="Q98" s="258">
        <f>AD98</f>
        <v>0</v>
      </c>
      <c r="R98" s="258">
        <f>SUBTOTAL(9,R69:R96)</f>
        <v>0</v>
      </c>
      <c r="S98" s="4"/>
      <c r="T98" s="5"/>
      <c r="U98" s="247"/>
      <c r="V98" s="5"/>
      <c r="W98" s="45"/>
      <c r="Y98" s="152">
        <f>ROUNDDOWN(O98*Q98,0)</f>
        <v>0</v>
      </c>
      <c r="Z98" s="14"/>
      <c r="AA98" s="33"/>
      <c r="AD98" s="150">
        <f>MIN(AF98:AI98)</f>
        <v>0</v>
      </c>
      <c r="AE98" s="150">
        <f>IF(AC98="","",IF(MIN(AF98:AI98)=AI98,"見",IF(MIN(AF98:AI98)=AH98,"単価根拠表(公表価格等)","採用単価算出表")))</f>
      </c>
      <c r="AF98" s="232">
        <f>_xlfn.IFERROR(VLOOKUP(AC98,#REF!,29,0),"")</f>
      </c>
      <c r="AG98" s="232">
        <f>_xlfn.IFERROR(VLOOKUP(AC98,#REF!,29,0),"")</f>
      </c>
      <c r="AH98" s="232">
        <f>_xlfn.IFERROR(VLOOKUP(AC98,#REF!,22,0),"")</f>
      </c>
      <c r="AI98" s="232">
        <f>_xlfn.IFERROR(VLOOKUP(AC98,#REF!,3,0),"")</f>
      </c>
    </row>
    <row r="99" spans="1:27" ht="15" customHeight="1">
      <c r="A99" s="34"/>
      <c r="B99" s="266"/>
      <c r="C99" s="49"/>
      <c r="D99" s="268"/>
      <c r="E99" s="47"/>
      <c r="F99" s="50"/>
      <c r="G99" s="269"/>
      <c r="H99" s="269"/>
      <c r="I99" s="270"/>
      <c r="J99" s="270"/>
      <c r="K99" s="270"/>
      <c r="L99" s="270"/>
      <c r="M99" s="271"/>
      <c r="N99" s="262"/>
      <c r="O99" s="261"/>
      <c r="P99" s="47"/>
      <c r="Q99" s="46"/>
      <c r="R99" s="46"/>
      <c r="S99" s="7"/>
      <c r="T99" s="8">
        <f>IF(O100&lt;&gt;"",AE100,"")</f>
      </c>
      <c r="U99" s="246"/>
      <c r="V99" s="8"/>
      <c r="W99" s="31"/>
      <c r="Y99" s="152"/>
      <c r="Z99" s="14"/>
      <c r="AA99" s="33"/>
    </row>
    <row r="100" spans="1:35" ht="15" customHeight="1">
      <c r="A100" s="26" t="s">
        <v>1</v>
      </c>
      <c r="B100" s="289"/>
      <c r="C100" s="290"/>
      <c r="D100" s="291"/>
      <c r="E100" s="292"/>
      <c r="F100" s="293"/>
      <c r="G100" s="294"/>
      <c r="H100" s="294"/>
      <c r="I100" s="295"/>
      <c r="J100" s="295"/>
      <c r="K100" s="295"/>
      <c r="L100" s="296"/>
      <c r="M100" s="297"/>
      <c r="N100" s="298"/>
      <c r="O100" s="299"/>
      <c r="P100" s="292"/>
      <c r="Q100" s="300">
        <f>AD100</f>
        <v>0</v>
      </c>
      <c r="R100" s="300">
        <f>ROUNDDOWN(O100*Q100,0)</f>
        <v>0</v>
      </c>
      <c r="S100" s="55"/>
      <c r="T100" s="56"/>
      <c r="U100" s="233">
        <f>IF($Y$1=1,"",SUBTOTAL(9,R69:R100))</f>
        <v>0</v>
      </c>
      <c r="V100" s="56"/>
      <c r="W100" s="57"/>
      <c r="Y100" s="152">
        <f>ROUNDDOWN(O100*Q100,0)</f>
        <v>0</v>
      </c>
      <c r="Z100" s="14"/>
      <c r="AA100" s="33"/>
      <c r="AD100" s="150">
        <f>MIN(AF100:AI100)</f>
        <v>0</v>
      </c>
      <c r="AE100" s="150">
        <f>IF(AC100="","",IF(MIN(AF100:AI100)=AI100,"見",IF(MIN(AF100:AI100)=AH100,"単価根拠表(公表価格等)","採用単価算出表")))</f>
      </c>
      <c r="AF100" s="232">
        <f>_xlfn.IFERROR(VLOOKUP(AC100,#REF!,29,0),"")</f>
      </c>
      <c r="AG100" s="232">
        <f>_xlfn.IFERROR(VLOOKUP(AC100,#REF!,29,0),"")</f>
      </c>
      <c r="AH100" s="232">
        <f>_xlfn.IFERROR(VLOOKUP(AC100,#REF!,22,0),"")</f>
      </c>
      <c r="AI100" s="232">
        <f>_xlfn.IFERROR(VLOOKUP(AC100,#REF!,3,0),"")</f>
      </c>
    </row>
    <row r="101" spans="1:27" ht="15" customHeight="1">
      <c r="A101" s="26" t="s">
        <v>0</v>
      </c>
      <c r="B101" s="301"/>
      <c r="C101" s="267"/>
      <c r="D101" s="302"/>
      <c r="E101" s="272"/>
      <c r="F101" s="303"/>
      <c r="G101" s="304"/>
      <c r="H101" s="304"/>
      <c r="I101" s="305"/>
      <c r="J101" s="305"/>
      <c r="K101" s="305"/>
      <c r="L101" s="305"/>
      <c r="M101" s="306"/>
      <c r="N101" s="307"/>
      <c r="O101" s="308"/>
      <c r="P101" s="272"/>
      <c r="Q101" s="309"/>
      <c r="R101" s="309"/>
      <c r="S101" s="58"/>
      <c r="T101" s="30">
        <f>IF(O102&lt;&gt;"",AE102,"")</f>
      </c>
      <c r="U101" s="244"/>
      <c r="V101" s="30"/>
      <c r="W101" s="59"/>
      <c r="Y101" s="152"/>
      <c r="Z101" s="14"/>
      <c r="AA101" s="33"/>
    </row>
    <row r="102" spans="1:35" ht="15" customHeight="1">
      <c r="A102" s="34">
        <f>1+A70</f>
        <v>4</v>
      </c>
      <c r="B102" s="273"/>
      <c r="C102" s="274"/>
      <c r="D102" s="257"/>
      <c r="E102" s="284"/>
      <c r="F102" s="285"/>
      <c r="G102" s="259"/>
      <c r="H102" s="259"/>
      <c r="I102" s="286"/>
      <c r="J102" s="286"/>
      <c r="K102" s="286"/>
      <c r="L102" s="287"/>
      <c r="M102" s="288"/>
      <c r="N102" s="263"/>
      <c r="O102" s="260"/>
      <c r="P102" s="284"/>
      <c r="Q102" s="258">
        <f>AD102</f>
        <v>0</v>
      </c>
      <c r="R102" s="258">
        <f>ROUNDDOWN(O102*Q102,0)</f>
        <v>0</v>
      </c>
      <c r="S102" s="4"/>
      <c r="T102" s="5"/>
      <c r="U102" s="247"/>
      <c r="V102" s="5"/>
      <c r="W102" s="45"/>
      <c r="Y102" s="152">
        <f>ROUNDDOWN(O102*Q102,0)</f>
        <v>0</v>
      </c>
      <c r="Z102" s="14"/>
      <c r="AA102" s="33"/>
      <c r="AD102" s="150">
        <f>MIN(AF102:AI102)</f>
        <v>0</v>
      </c>
      <c r="AE102" s="150">
        <f>IF(AC102="","",IF(MIN(AF102:AI102)=AI102,"見",IF(MIN(AF102:AI102)=AH102,"単価根拠表(公表価格等)","採用単価算出表")))</f>
      </c>
      <c r="AF102" s="232">
        <f>_xlfn.IFERROR(VLOOKUP(AC102,#REF!,29,0),"")</f>
      </c>
      <c r="AG102" s="232">
        <f>_xlfn.IFERROR(VLOOKUP(AC102,#REF!,29,0),"")</f>
      </c>
      <c r="AH102" s="232">
        <f>_xlfn.IFERROR(VLOOKUP(AC102,#REF!,22,0),"")</f>
      </c>
      <c r="AI102" s="232">
        <f>_xlfn.IFERROR(VLOOKUP(AC102,#REF!,3,0),"")</f>
      </c>
    </row>
    <row r="103" spans="1:27" ht="15" customHeight="1">
      <c r="A103" s="34"/>
      <c r="B103" s="266"/>
      <c r="C103" s="49"/>
      <c r="D103" s="268"/>
      <c r="E103" s="47"/>
      <c r="F103" s="50"/>
      <c r="G103" s="269"/>
      <c r="H103" s="269"/>
      <c r="I103" s="270"/>
      <c r="J103" s="270"/>
      <c r="K103" s="270"/>
      <c r="L103" s="270"/>
      <c r="M103" s="271"/>
      <c r="N103" s="262"/>
      <c r="O103" s="261"/>
      <c r="P103" s="47"/>
      <c r="Q103" s="46"/>
      <c r="R103" s="46"/>
      <c r="S103" s="7"/>
      <c r="T103" s="8">
        <f>IF(O104&lt;&gt;"",AE104,"")</f>
      </c>
      <c r="U103" s="246"/>
      <c r="V103" s="8"/>
      <c r="W103" s="31"/>
      <c r="Y103" s="152"/>
      <c r="Z103" s="14"/>
      <c r="AA103" s="33"/>
    </row>
    <row r="104" spans="1:35" ht="15" customHeight="1">
      <c r="A104" s="34"/>
      <c r="B104" s="273"/>
      <c r="C104" s="274"/>
      <c r="D104" s="257"/>
      <c r="E104" s="284"/>
      <c r="F104" s="285"/>
      <c r="G104" s="259"/>
      <c r="H104" s="259"/>
      <c r="I104" s="286"/>
      <c r="J104" s="286"/>
      <c r="K104" s="286"/>
      <c r="L104" s="287"/>
      <c r="M104" s="288"/>
      <c r="N104" s="263"/>
      <c r="O104" s="260"/>
      <c r="P104" s="284"/>
      <c r="Q104" s="258">
        <f>AD104</f>
        <v>0</v>
      </c>
      <c r="R104" s="258">
        <f>ROUNDDOWN(O104*Q104,0)</f>
        <v>0</v>
      </c>
      <c r="S104" s="4"/>
      <c r="T104" s="5"/>
      <c r="U104" s="247"/>
      <c r="V104" s="5"/>
      <c r="W104" s="45"/>
      <c r="Y104" s="152">
        <f>ROUNDDOWN(O104*Q104,0)</f>
        <v>0</v>
      </c>
      <c r="Z104" s="14"/>
      <c r="AA104" s="33"/>
      <c r="AD104" s="150">
        <f>MIN(AF104:AI104)</f>
        <v>0</v>
      </c>
      <c r="AE104" s="150">
        <f>IF(AC104="","",IF(MIN(AF104:AI104)=AI104,"見",IF(MIN(AF104:AI104)=AH104,"単価根拠表(公表価格等)","採用単価算出表")))</f>
      </c>
      <c r="AF104" s="232">
        <f>_xlfn.IFERROR(VLOOKUP(AC104,#REF!,29,0),"")</f>
      </c>
      <c r="AG104" s="232">
        <f>_xlfn.IFERROR(VLOOKUP(AC104,#REF!,29,0),"")</f>
      </c>
      <c r="AH104" s="232">
        <f>_xlfn.IFERROR(VLOOKUP(AC104,#REF!,22,0),"")</f>
      </c>
      <c r="AI104" s="232">
        <f>_xlfn.IFERROR(VLOOKUP(AC104,#REF!,3,0),"")</f>
      </c>
    </row>
    <row r="105" spans="1:27" ht="15" customHeight="1">
      <c r="A105" s="34"/>
      <c r="B105" s="312"/>
      <c r="C105" s="313"/>
      <c r="D105" s="314"/>
      <c r="E105" s="315"/>
      <c r="F105" s="316"/>
      <c r="G105" s="317"/>
      <c r="H105" s="317"/>
      <c r="I105" s="318"/>
      <c r="J105" s="318"/>
      <c r="K105" s="318"/>
      <c r="L105" s="318"/>
      <c r="M105" s="319"/>
      <c r="N105" s="320"/>
      <c r="O105" s="321"/>
      <c r="P105" s="315"/>
      <c r="Q105" s="310"/>
      <c r="R105" s="310"/>
      <c r="S105" s="61"/>
      <c r="T105" s="62">
        <f>IF(O106&lt;&gt;"",AE106,"")</f>
      </c>
      <c r="U105" s="248"/>
      <c r="V105" s="62"/>
      <c r="W105" s="63"/>
      <c r="Y105" s="152"/>
      <c r="Z105" s="14"/>
      <c r="AA105" s="33"/>
    </row>
    <row r="106" spans="1:35" ht="15" customHeight="1">
      <c r="A106" s="34"/>
      <c r="B106" s="273"/>
      <c r="C106" s="274"/>
      <c r="D106" s="257"/>
      <c r="E106" s="284"/>
      <c r="F106" s="285"/>
      <c r="G106" s="259"/>
      <c r="H106" s="259"/>
      <c r="I106" s="286"/>
      <c r="J106" s="286"/>
      <c r="K106" s="286"/>
      <c r="L106" s="287"/>
      <c r="M106" s="288"/>
      <c r="N106" s="263"/>
      <c r="O106" s="260"/>
      <c r="P106" s="284"/>
      <c r="Q106" s="258">
        <f>AD106</f>
        <v>0</v>
      </c>
      <c r="R106" s="258">
        <f>ROUNDDOWN(O106*Q106,0)</f>
        <v>0</v>
      </c>
      <c r="S106" s="4"/>
      <c r="T106" s="5"/>
      <c r="U106" s="247"/>
      <c r="V106" s="5"/>
      <c r="W106" s="45"/>
      <c r="Y106" s="152">
        <f>ROUNDDOWN(O106*Q106,0)</f>
        <v>0</v>
      </c>
      <c r="Z106" s="14"/>
      <c r="AA106" s="33"/>
      <c r="AD106" s="150">
        <f>MIN(AF106:AI106)</f>
        <v>0</v>
      </c>
      <c r="AE106" s="150">
        <f>IF(AC106="","",IF(MIN(AF106:AI106)=AI106,"見",IF(MIN(AF106:AI106)=AH106,"単価根拠表(公表価格等)","採用単価算出表")))</f>
      </c>
      <c r="AF106" s="232">
        <f>_xlfn.IFERROR(VLOOKUP(AC106,#REF!,29,0),"")</f>
      </c>
      <c r="AG106" s="232">
        <f>_xlfn.IFERROR(VLOOKUP(AC106,#REF!,29,0),"")</f>
      </c>
      <c r="AH106" s="232">
        <f>_xlfn.IFERROR(VLOOKUP(AC106,#REF!,22,0),"")</f>
      </c>
      <c r="AI106" s="232">
        <f>_xlfn.IFERROR(VLOOKUP(AC106,#REF!,3,0),"")</f>
      </c>
    </row>
    <row r="107" spans="1:27" ht="15" customHeight="1">
      <c r="A107" s="34"/>
      <c r="B107" s="266"/>
      <c r="C107" s="49"/>
      <c r="D107" s="268"/>
      <c r="E107" s="47"/>
      <c r="F107" s="50"/>
      <c r="G107" s="269"/>
      <c r="H107" s="269"/>
      <c r="I107" s="270"/>
      <c r="J107" s="270"/>
      <c r="K107" s="270"/>
      <c r="L107" s="270"/>
      <c r="M107" s="271"/>
      <c r="N107" s="262"/>
      <c r="O107" s="261"/>
      <c r="P107" s="47"/>
      <c r="Q107" s="46"/>
      <c r="R107" s="46"/>
      <c r="S107" s="7"/>
      <c r="T107" s="8">
        <f>IF(O108&lt;&gt;"",AE108,"")</f>
      </c>
      <c r="U107" s="246"/>
      <c r="V107" s="8"/>
      <c r="W107" s="31"/>
      <c r="Y107" s="152"/>
      <c r="Z107" s="14"/>
      <c r="AA107" s="33"/>
    </row>
    <row r="108" spans="1:35" ht="15" customHeight="1">
      <c r="A108" s="34"/>
      <c r="B108" s="273"/>
      <c r="C108" s="274"/>
      <c r="D108" s="257"/>
      <c r="E108" s="284"/>
      <c r="F108" s="285"/>
      <c r="G108" s="259"/>
      <c r="H108" s="259"/>
      <c r="I108" s="286"/>
      <c r="J108" s="286"/>
      <c r="K108" s="286"/>
      <c r="L108" s="287"/>
      <c r="M108" s="288"/>
      <c r="N108" s="263"/>
      <c r="O108" s="260"/>
      <c r="P108" s="284"/>
      <c r="Q108" s="258">
        <f>AD108</f>
        <v>0</v>
      </c>
      <c r="R108" s="258">
        <f>ROUNDDOWN(O108*Q108,0)</f>
        <v>0</v>
      </c>
      <c r="S108" s="4"/>
      <c r="T108" s="5"/>
      <c r="U108" s="247"/>
      <c r="V108" s="5"/>
      <c r="W108" s="45"/>
      <c r="Y108" s="152">
        <f>ROUNDDOWN(O108*Q108,0)</f>
        <v>0</v>
      </c>
      <c r="Z108" s="14"/>
      <c r="AA108" s="33"/>
      <c r="AD108" s="150">
        <f>MIN(AF108:AI108)</f>
        <v>0</v>
      </c>
      <c r="AE108" s="150">
        <f>IF(AC108="","",IF(MIN(AF108:AI108)=AI108,"見",IF(MIN(AF108:AI108)=AH108,"単価根拠表(公表価格等)","採用単価算出表")))</f>
      </c>
      <c r="AF108" s="232">
        <f>_xlfn.IFERROR(VLOOKUP(AC108,#REF!,29,0),"")</f>
      </c>
      <c r="AG108" s="232">
        <f>_xlfn.IFERROR(VLOOKUP(AC108,#REF!,29,0),"")</f>
      </c>
      <c r="AH108" s="232">
        <f>_xlfn.IFERROR(VLOOKUP(AC108,#REF!,22,0),"")</f>
      </c>
      <c r="AI108" s="232">
        <f>_xlfn.IFERROR(VLOOKUP(AC108,#REF!,3,0),"")</f>
      </c>
    </row>
    <row r="109" spans="1:27" ht="15" customHeight="1">
      <c r="A109" s="34"/>
      <c r="B109" s="266"/>
      <c r="C109" s="49"/>
      <c r="D109" s="268"/>
      <c r="E109" s="47"/>
      <c r="F109" s="50"/>
      <c r="G109" s="269"/>
      <c r="H109" s="269"/>
      <c r="I109" s="270"/>
      <c r="J109" s="270"/>
      <c r="K109" s="270"/>
      <c r="L109" s="270"/>
      <c r="M109" s="271"/>
      <c r="N109" s="262"/>
      <c r="O109" s="261"/>
      <c r="P109" s="47"/>
      <c r="Q109" s="46"/>
      <c r="R109" s="46"/>
      <c r="S109" s="7"/>
      <c r="T109" s="8">
        <f>IF(O110&lt;&gt;"",AE110,"")</f>
      </c>
      <c r="U109" s="246"/>
      <c r="V109" s="8"/>
      <c r="W109" s="31"/>
      <c r="Y109" s="152"/>
      <c r="Z109" s="14"/>
      <c r="AA109" s="33"/>
    </row>
    <row r="110" spans="1:35" ht="15" customHeight="1">
      <c r="A110" s="34"/>
      <c r="B110" s="273"/>
      <c r="C110" s="274"/>
      <c r="D110" s="257"/>
      <c r="E110" s="284"/>
      <c r="F110" s="285"/>
      <c r="G110" s="259"/>
      <c r="H110" s="259"/>
      <c r="I110" s="286"/>
      <c r="J110" s="286"/>
      <c r="K110" s="286"/>
      <c r="L110" s="287"/>
      <c r="M110" s="288"/>
      <c r="N110" s="263"/>
      <c r="O110" s="260"/>
      <c r="P110" s="284"/>
      <c r="Q110" s="258">
        <f>AD110</f>
        <v>0</v>
      </c>
      <c r="R110" s="258">
        <f>ROUNDDOWN(O110*Q110,0)</f>
        <v>0</v>
      </c>
      <c r="S110" s="4"/>
      <c r="T110" s="5"/>
      <c r="U110" s="247"/>
      <c r="V110" s="5"/>
      <c r="W110" s="45"/>
      <c r="Y110" s="152">
        <f>ROUNDDOWN(O110*Q110,0)</f>
        <v>0</v>
      </c>
      <c r="Z110" s="14"/>
      <c r="AA110" s="33"/>
      <c r="AD110" s="150">
        <f>MIN(AF110:AI110)</f>
        <v>0</v>
      </c>
      <c r="AE110" s="150">
        <f>IF(AC110="","",IF(MIN(AF110:AI110)=AI110,"見",IF(MIN(AF110:AI110)=AH110,"単価根拠表(公表価格等)","採用単価算出表")))</f>
      </c>
      <c r="AF110" s="232">
        <f>_xlfn.IFERROR(VLOOKUP(AC110,#REF!,29,0),"")</f>
      </c>
      <c r="AG110" s="232">
        <f>_xlfn.IFERROR(VLOOKUP(AC110,#REF!,29,0),"")</f>
      </c>
      <c r="AH110" s="232">
        <f>_xlfn.IFERROR(VLOOKUP(AC110,#REF!,22,0),"")</f>
      </c>
      <c r="AI110" s="232">
        <f>_xlfn.IFERROR(VLOOKUP(AC110,#REF!,3,0),"")</f>
      </c>
    </row>
    <row r="111" spans="1:27" ht="15" customHeight="1">
      <c r="A111" s="34"/>
      <c r="B111" s="312"/>
      <c r="C111" s="313"/>
      <c r="D111" s="314"/>
      <c r="E111" s="315"/>
      <c r="F111" s="316"/>
      <c r="G111" s="317"/>
      <c r="H111" s="317"/>
      <c r="I111" s="318"/>
      <c r="J111" s="318"/>
      <c r="K111" s="318"/>
      <c r="L111" s="318"/>
      <c r="M111" s="319"/>
      <c r="N111" s="320"/>
      <c r="O111" s="321"/>
      <c r="P111" s="315"/>
      <c r="Q111" s="310"/>
      <c r="R111" s="310"/>
      <c r="S111" s="61"/>
      <c r="T111" s="62">
        <f>IF(O112&lt;&gt;"",AE112,"")</f>
      </c>
      <c r="U111" s="248"/>
      <c r="V111" s="62"/>
      <c r="W111" s="63"/>
      <c r="Y111" s="152"/>
      <c r="Z111" s="14"/>
      <c r="AA111" s="33"/>
    </row>
    <row r="112" spans="1:35" ht="15" customHeight="1">
      <c r="A112" s="34"/>
      <c r="B112" s="273"/>
      <c r="C112" s="274"/>
      <c r="D112" s="257"/>
      <c r="E112" s="284"/>
      <c r="F112" s="285"/>
      <c r="G112" s="259"/>
      <c r="H112" s="259"/>
      <c r="I112" s="286"/>
      <c r="J112" s="286"/>
      <c r="K112" s="286"/>
      <c r="L112" s="287"/>
      <c r="M112" s="288"/>
      <c r="N112" s="263"/>
      <c r="O112" s="260"/>
      <c r="P112" s="284"/>
      <c r="Q112" s="258">
        <f>AD112</f>
        <v>0</v>
      </c>
      <c r="R112" s="258">
        <f>ROUNDDOWN(O112*Q112,0)</f>
        <v>0</v>
      </c>
      <c r="S112" s="4"/>
      <c r="T112" s="5"/>
      <c r="U112" s="247"/>
      <c r="V112" s="5"/>
      <c r="W112" s="45"/>
      <c r="Y112" s="152">
        <f>ROUNDDOWN(O112*Q112,0)</f>
        <v>0</v>
      </c>
      <c r="Z112" s="14"/>
      <c r="AA112" s="33"/>
      <c r="AD112" s="150">
        <f>MIN(AF112:AI112)</f>
        <v>0</v>
      </c>
      <c r="AE112" s="150">
        <f>IF(AC112="","",IF(MIN(AF112:AI112)=AI112,"見",IF(MIN(AF112:AI112)=AH112,"単価根拠表(公表価格等)","採用単価算出表")))</f>
      </c>
      <c r="AF112" s="232">
        <f>_xlfn.IFERROR(VLOOKUP(AC112,#REF!,29,0),"")</f>
      </c>
      <c r="AG112" s="232">
        <f>_xlfn.IFERROR(VLOOKUP(AC112,#REF!,29,0),"")</f>
      </c>
      <c r="AH112" s="232">
        <f>_xlfn.IFERROR(VLOOKUP(AC112,#REF!,22,0),"")</f>
      </c>
      <c r="AI112" s="232">
        <f>_xlfn.IFERROR(VLOOKUP(AC112,#REF!,3,0),"")</f>
      </c>
    </row>
    <row r="113" spans="1:27" ht="15" customHeight="1">
      <c r="A113" s="34"/>
      <c r="B113" s="266"/>
      <c r="C113" s="49"/>
      <c r="D113" s="268"/>
      <c r="E113" s="47"/>
      <c r="F113" s="50"/>
      <c r="G113" s="269"/>
      <c r="H113" s="269"/>
      <c r="I113" s="270"/>
      <c r="J113" s="270"/>
      <c r="K113" s="270"/>
      <c r="L113" s="270"/>
      <c r="M113" s="271"/>
      <c r="N113" s="262"/>
      <c r="O113" s="261"/>
      <c r="P113" s="47"/>
      <c r="Q113" s="46"/>
      <c r="R113" s="46"/>
      <c r="S113" s="7"/>
      <c r="T113" s="8">
        <f>IF(O114&lt;&gt;"",AE114,"")</f>
      </c>
      <c r="U113" s="246"/>
      <c r="V113" s="8"/>
      <c r="W113" s="31"/>
      <c r="Y113" s="152"/>
      <c r="Z113" s="14"/>
      <c r="AA113" s="33"/>
    </row>
    <row r="114" spans="1:35" ht="15" customHeight="1">
      <c r="A114" s="34"/>
      <c r="B114" s="273"/>
      <c r="C114" s="274"/>
      <c r="D114" s="257"/>
      <c r="E114" s="284"/>
      <c r="F114" s="285"/>
      <c r="G114" s="259"/>
      <c r="H114" s="259"/>
      <c r="I114" s="286"/>
      <c r="J114" s="286"/>
      <c r="K114" s="286"/>
      <c r="L114" s="287"/>
      <c r="M114" s="288"/>
      <c r="N114" s="263"/>
      <c r="O114" s="260"/>
      <c r="P114" s="284"/>
      <c r="Q114" s="258">
        <f>AD114</f>
        <v>0</v>
      </c>
      <c r="R114" s="283">
        <f>ROUNDDOWN(O114*Q114,0)</f>
        <v>0</v>
      </c>
      <c r="S114" s="4"/>
      <c r="T114" s="5"/>
      <c r="U114" s="247"/>
      <c r="V114" s="5"/>
      <c r="W114" s="45"/>
      <c r="Y114" s="152">
        <f>ROUNDDOWN(O114*Q114,0)</f>
        <v>0</v>
      </c>
      <c r="Z114" s="14"/>
      <c r="AA114" s="33"/>
      <c r="AD114" s="150">
        <f>MIN(AF114:AI114)</f>
        <v>0</v>
      </c>
      <c r="AE114" s="150">
        <f>IF(AC114="","",IF(MIN(AF114:AI114)=AI114,"見",IF(MIN(AF114:AI114)=AH114,"単価根拠表(公表価格等)","採用単価算出表")))</f>
      </c>
      <c r="AF114" s="232">
        <f>_xlfn.IFERROR(VLOOKUP(AC114,#REF!,29,0),"")</f>
      </c>
      <c r="AG114" s="232">
        <f>_xlfn.IFERROR(VLOOKUP(AC114,#REF!,29,0),"")</f>
      </c>
      <c r="AH114" s="232">
        <f>_xlfn.IFERROR(VLOOKUP(AC114,#REF!,22,0),"")</f>
      </c>
      <c r="AI114" s="232">
        <f>_xlfn.IFERROR(VLOOKUP(AC114,#REF!,3,0),"")</f>
      </c>
    </row>
    <row r="115" spans="1:27" ht="15" customHeight="1">
      <c r="A115" s="34"/>
      <c r="B115" s="266"/>
      <c r="C115" s="49"/>
      <c r="D115" s="268"/>
      <c r="E115" s="47"/>
      <c r="F115" s="50"/>
      <c r="G115" s="269"/>
      <c r="H115" s="269"/>
      <c r="I115" s="270"/>
      <c r="J115" s="270"/>
      <c r="K115" s="270"/>
      <c r="L115" s="270"/>
      <c r="M115" s="271"/>
      <c r="N115" s="262"/>
      <c r="O115" s="261"/>
      <c r="P115" s="47"/>
      <c r="Q115" s="46"/>
      <c r="R115" s="46"/>
      <c r="S115" s="7"/>
      <c r="T115" s="8">
        <f>IF(O116&lt;&gt;"",AE116,"")</f>
      </c>
      <c r="U115" s="246"/>
      <c r="V115" s="8"/>
      <c r="W115" s="31"/>
      <c r="Y115" s="152"/>
      <c r="Z115" s="14"/>
      <c r="AA115" s="33"/>
    </row>
    <row r="116" spans="1:35" ht="15" customHeight="1">
      <c r="A116" s="34"/>
      <c r="B116" s="273"/>
      <c r="C116" s="274"/>
      <c r="D116" s="257"/>
      <c r="E116" s="284"/>
      <c r="F116" s="285"/>
      <c r="G116" s="259"/>
      <c r="H116" s="259"/>
      <c r="I116" s="286"/>
      <c r="J116" s="286"/>
      <c r="K116" s="286"/>
      <c r="L116" s="287"/>
      <c r="M116" s="288"/>
      <c r="N116" s="263"/>
      <c r="O116" s="260"/>
      <c r="P116" s="284"/>
      <c r="Q116" s="258">
        <f>AD116</f>
        <v>0</v>
      </c>
      <c r="R116" s="258">
        <f>ROUNDDOWN(O116*Q116,0)</f>
        <v>0</v>
      </c>
      <c r="S116" s="4"/>
      <c r="T116" s="5"/>
      <c r="U116" s="247"/>
      <c r="V116" s="5"/>
      <c r="W116" s="45"/>
      <c r="Y116" s="152">
        <f>ROUNDDOWN(O116*Q116,0)</f>
        <v>0</v>
      </c>
      <c r="Z116" s="14"/>
      <c r="AA116" s="33"/>
      <c r="AD116" s="150">
        <f>MIN(AF116:AI116)</f>
        <v>0</v>
      </c>
      <c r="AE116" s="150">
        <f>IF(AC116="","",IF(MIN(AF116:AI116)=AI116,"見",IF(MIN(AF116:AI116)=AH116,"単価根拠表(公表価格等)","採用単価算出表")))</f>
      </c>
      <c r="AF116" s="232">
        <f>_xlfn.IFERROR(VLOOKUP(AC116,#REF!,29,0),"")</f>
      </c>
      <c r="AG116" s="232">
        <f>_xlfn.IFERROR(VLOOKUP(AC116,#REF!,29,0),"")</f>
      </c>
      <c r="AH116" s="232">
        <f>_xlfn.IFERROR(VLOOKUP(AC116,#REF!,22,0),"")</f>
      </c>
      <c r="AI116" s="232">
        <f>_xlfn.IFERROR(VLOOKUP(AC116,#REF!,3,0),"")</f>
      </c>
    </row>
    <row r="117" spans="1:27" ht="15" customHeight="1">
      <c r="A117" s="34"/>
      <c r="B117" s="266"/>
      <c r="C117" s="49"/>
      <c r="D117" s="268"/>
      <c r="E117" s="47"/>
      <c r="F117" s="50"/>
      <c r="G117" s="269"/>
      <c r="H117" s="269"/>
      <c r="I117" s="270"/>
      <c r="J117" s="270"/>
      <c r="K117" s="270"/>
      <c r="L117" s="270"/>
      <c r="M117" s="271"/>
      <c r="N117" s="262"/>
      <c r="O117" s="261"/>
      <c r="P117" s="47"/>
      <c r="Q117" s="46"/>
      <c r="R117" s="46"/>
      <c r="S117" s="7"/>
      <c r="T117" s="8">
        <f>IF(O118&lt;&gt;"",AE118,"")</f>
      </c>
      <c r="U117" s="246"/>
      <c r="V117" s="8"/>
      <c r="W117" s="31"/>
      <c r="Y117" s="152"/>
      <c r="Z117" s="14"/>
      <c r="AA117" s="33"/>
    </row>
    <row r="118" spans="1:35" ht="15" customHeight="1">
      <c r="A118" s="34"/>
      <c r="B118" s="273"/>
      <c r="C118" s="274"/>
      <c r="D118" s="257"/>
      <c r="E118" s="284"/>
      <c r="F118" s="285"/>
      <c r="G118" s="259"/>
      <c r="H118" s="259"/>
      <c r="I118" s="286"/>
      <c r="J118" s="286"/>
      <c r="K118" s="286"/>
      <c r="L118" s="287"/>
      <c r="M118" s="288"/>
      <c r="N118" s="263"/>
      <c r="O118" s="260"/>
      <c r="P118" s="284"/>
      <c r="Q118" s="258">
        <f>AD118</f>
        <v>0</v>
      </c>
      <c r="R118" s="258">
        <f>ROUNDDOWN(O118*Q118,0)</f>
        <v>0</v>
      </c>
      <c r="S118" s="4"/>
      <c r="T118" s="5"/>
      <c r="U118" s="247"/>
      <c r="V118" s="5"/>
      <c r="W118" s="45"/>
      <c r="Y118" s="152">
        <f>ROUNDDOWN(O118*Q118,0)</f>
        <v>0</v>
      </c>
      <c r="Z118" s="14"/>
      <c r="AA118" s="33"/>
      <c r="AD118" s="150">
        <f>MIN(AF118:AI118)</f>
        <v>0</v>
      </c>
      <c r="AE118" s="150">
        <f>IF(AC118="","",IF(MIN(AF118:AI118)=AI118,"見",IF(MIN(AF118:AI118)=AH118,"単価根拠表(公表価格等)","採用単価算出表")))</f>
      </c>
      <c r="AF118" s="232">
        <f>_xlfn.IFERROR(VLOOKUP(AC118,#REF!,29,0),"")</f>
      </c>
      <c r="AG118" s="232">
        <f>_xlfn.IFERROR(VLOOKUP(AC118,#REF!,29,0),"")</f>
      </c>
      <c r="AH118" s="232">
        <f>_xlfn.IFERROR(VLOOKUP(AC118,#REF!,22,0),"")</f>
      </c>
      <c r="AI118" s="232">
        <f>_xlfn.IFERROR(VLOOKUP(AC118,#REF!,3,0),"")</f>
      </c>
    </row>
    <row r="119" spans="1:27" ht="15" customHeight="1">
      <c r="A119" s="34"/>
      <c r="B119" s="266"/>
      <c r="C119" s="49"/>
      <c r="D119" s="268"/>
      <c r="E119" s="47"/>
      <c r="F119" s="50"/>
      <c r="G119" s="269"/>
      <c r="H119" s="269"/>
      <c r="I119" s="270"/>
      <c r="J119" s="270"/>
      <c r="K119" s="270"/>
      <c r="L119" s="270"/>
      <c r="M119" s="271"/>
      <c r="N119" s="262"/>
      <c r="O119" s="261"/>
      <c r="P119" s="47"/>
      <c r="Q119" s="46"/>
      <c r="R119" s="46"/>
      <c r="S119" s="7"/>
      <c r="T119" s="8">
        <f>IF(O120&lt;&gt;"",AE120,"")</f>
      </c>
      <c r="U119" s="246"/>
      <c r="V119" s="8"/>
      <c r="W119" s="31"/>
      <c r="Y119" s="152"/>
      <c r="Z119" s="14"/>
      <c r="AA119" s="33"/>
    </row>
    <row r="120" spans="1:35" ht="15" customHeight="1">
      <c r="A120" s="34"/>
      <c r="B120" s="273"/>
      <c r="C120" s="274"/>
      <c r="D120" s="257"/>
      <c r="E120" s="284"/>
      <c r="F120" s="285"/>
      <c r="G120" s="259"/>
      <c r="H120" s="259"/>
      <c r="I120" s="286"/>
      <c r="J120" s="286"/>
      <c r="K120" s="286"/>
      <c r="L120" s="287"/>
      <c r="M120" s="288"/>
      <c r="N120" s="263"/>
      <c r="O120" s="260"/>
      <c r="P120" s="284"/>
      <c r="Q120" s="258">
        <f>AD120</f>
        <v>0</v>
      </c>
      <c r="R120" s="258">
        <f>ROUNDDOWN(O120*Q120,0)</f>
        <v>0</v>
      </c>
      <c r="S120" s="4"/>
      <c r="T120" s="5"/>
      <c r="U120" s="247"/>
      <c r="V120" s="5"/>
      <c r="W120" s="45"/>
      <c r="Y120" s="152">
        <f>ROUNDDOWN(O120*Q120,0)</f>
        <v>0</v>
      </c>
      <c r="Z120" s="14"/>
      <c r="AA120" s="33"/>
      <c r="AD120" s="150">
        <f>MIN(AF120:AI120)</f>
        <v>0</v>
      </c>
      <c r="AE120" s="150">
        <f>IF(AC120="","",IF(MIN(AF120:AI120)=AI120,"見",IF(MIN(AF120:AI120)=AH120,"単価根拠表(公表価格等)","採用単価算出表")))</f>
      </c>
      <c r="AF120" s="232">
        <f>_xlfn.IFERROR(VLOOKUP(AC120,#REF!,29,0),"")</f>
      </c>
      <c r="AG120" s="232">
        <f>_xlfn.IFERROR(VLOOKUP(AC120,#REF!,29,0),"")</f>
      </c>
      <c r="AH120" s="232">
        <f>_xlfn.IFERROR(VLOOKUP(AC120,#REF!,22,0),"")</f>
      </c>
      <c r="AI120" s="232">
        <f>_xlfn.IFERROR(VLOOKUP(AC120,#REF!,3,0),"")</f>
      </c>
    </row>
    <row r="121" spans="1:27" ht="15" customHeight="1">
      <c r="A121" s="34"/>
      <c r="B121" s="266"/>
      <c r="C121" s="49"/>
      <c r="D121" s="268"/>
      <c r="E121" s="47"/>
      <c r="F121" s="50"/>
      <c r="G121" s="269"/>
      <c r="H121" s="269"/>
      <c r="I121" s="270"/>
      <c r="J121" s="270"/>
      <c r="K121" s="270"/>
      <c r="L121" s="270"/>
      <c r="M121" s="271"/>
      <c r="N121" s="262"/>
      <c r="O121" s="261"/>
      <c r="P121" s="47"/>
      <c r="Q121" s="46"/>
      <c r="R121" s="46"/>
      <c r="S121" s="7"/>
      <c r="T121" s="8">
        <f>IF(O122&lt;&gt;"",AE122,"")</f>
      </c>
      <c r="U121" s="246"/>
      <c r="V121" s="8"/>
      <c r="W121" s="31"/>
      <c r="Y121" s="152"/>
      <c r="Z121" s="14"/>
      <c r="AA121" s="33"/>
    </row>
    <row r="122" spans="1:35" ht="15" customHeight="1">
      <c r="A122" s="34"/>
      <c r="B122" s="273"/>
      <c r="C122" s="274"/>
      <c r="D122" s="257"/>
      <c r="E122" s="284"/>
      <c r="F122" s="285"/>
      <c r="G122" s="259"/>
      <c r="H122" s="259"/>
      <c r="I122" s="286"/>
      <c r="J122" s="286"/>
      <c r="K122" s="286"/>
      <c r="L122" s="287"/>
      <c r="M122" s="288"/>
      <c r="N122" s="263"/>
      <c r="O122" s="260"/>
      <c r="P122" s="284"/>
      <c r="Q122" s="258">
        <f>AD122</f>
        <v>0</v>
      </c>
      <c r="R122" s="258">
        <f>ROUNDDOWN(O122*Q122,0)</f>
        <v>0</v>
      </c>
      <c r="S122" s="4"/>
      <c r="T122" s="5"/>
      <c r="U122" s="247"/>
      <c r="V122" s="5"/>
      <c r="W122" s="45"/>
      <c r="Y122" s="152">
        <f>ROUNDDOWN(O122*Q122,0)</f>
        <v>0</v>
      </c>
      <c r="Z122" s="14"/>
      <c r="AA122" s="33"/>
      <c r="AD122" s="150">
        <f>MIN(AF122:AI122)</f>
        <v>0</v>
      </c>
      <c r="AE122" s="150">
        <f>IF(AC122="","",IF(MIN(AF122:AI122)=AI122,"見",IF(MIN(AF122:AI122)=AH122,"単価根拠表(公表価格等)","採用単価算出表")))</f>
      </c>
      <c r="AF122" s="232">
        <f>_xlfn.IFERROR(VLOOKUP(AC122,#REF!,29,0),"")</f>
      </c>
      <c r="AG122" s="232">
        <f>_xlfn.IFERROR(VLOOKUP(AC122,#REF!,29,0),"")</f>
      </c>
      <c r="AH122" s="232">
        <f>_xlfn.IFERROR(VLOOKUP(AC122,#REF!,22,0),"")</f>
      </c>
      <c r="AI122" s="232">
        <f>_xlfn.IFERROR(VLOOKUP(AC122,#REF!,3,0),"")</f>
      </c>
    </row>
    <row r="123" spans="1:27" ht="15" customHeight="1">
      <c r="A123" s="34"/>
      <c r="B123" s="266"/>
      <c r="C123" s="49"/>
      <c r="D123" s="268"/>
      <c r="E123" s="47"/>
      <c r="F123" s="50"/>
      <c r="G123" s="269"/>
      <c r="H123" s="269"/>
      <c r="I123" s="270"/>
      <c r="J123" s="270"/>
      <c r="K123" s="270"/>
      <c r="L123" s="270"/>
      <c r="M123" s="271"/>
      <c r="N123" s="262"/>
      <c r="O123" s="261"/>
      <c r="P123" s="47"/>
      <c r="Q123" s="46"/>
      <c r="R123" s="46"/>
      <c r="S123" s="7"/>
      <c r="T123" s="8">
        <f>IF(O124&lt;&gt;"",AE124,"")</f>
      </c>
      <c r="U123" s="246"/>
      <c r="V123" s="8"/>
      <c r="W123" s="31"/>
      <c r="Y123" s="152"/>
      <c r="Z123" s="14"/>
      <c r="AA123" s="33"/>
    </row>
    <row r="124" spans="1:35" ht="15" customHeight="1">
      <c r="A124" s="34"/>
      <c r="B124" s="273"/>
      <c r="C124" s="274"/>
      <c r="D124" s="257"/>
      <c r="E124" s="284"/>
      <c r="F124" s="285"/>
      <c r="G124" s="259"/>
      <c r="H124" s="259"/>
      <c r="I124" s="286"/>
      <c r="J124" s="286"/>
      <c r="K124" s="286"/>
      <c r="L124" s="287"/>
      <c r="M124" s="288"/>
      <c r="N124" s="263"/>
      <c r="O124" s="260"/>
      <c r="P124" s="284"/>
      <c r="Q124" s="258">
        <f>AD124</f>
        <v>0</v>
      </c>
      <c r="R124" s="258">
        <f>ROUNDDOWN(O124*Q124,0)</f>
        <v>0</v>
      </c>
      <c r="S124" s="4"/>
      <c r="T124" s="5"/>
      <c r="U124" s="247"/>
      <c r="V124" s="5"/>
      <c r="W124" s="45"/>
      <c r="Y124" s="152">
        <f>ROUNDDOWN(O124*Q124,0)</f>
        <v>0</v>
      </c>
      <c r="Z124" s="14"/>
      <c r="AA124" s="33"/>
      <c r="AD124" s="150">
        <f>MIN(AF124:AI124)</f>
        <v>0</v>
      </c>
      <c r="AE124" s="150">
        <f>IF(AC124="","",IF(MIN(AF124:AI124)=AI124,"見",IF(MIN(AF124:AI124)=AH124,"単価根拠表(公表価格等)","採用単価算出表")))</f>
      </c>
      <c r="AF124" s="232">
        <f>_xlfn.IFERROR(VLOOKUP(AC124,#REF!,29,0),"")</f>
      </c>
      <c r="AG124" s="232">
        <f>_xlfn.IFERROR(VLOOKUP(AC124,#REF!,29,0),"")</f>
      </c>
      <c r="AH124" s="232">
        <f>_xlfn.IFERROR(VLOOKUP(AC124,#REF!,22,0),"")</f>
      </c>
      <c r="AI124" s="232">
        <f>_xlfn.IFERROR(VLOOKUP(AC124,#REF!,3,0),"")</f>
      </c>
    </row>
    <row r="125" spans="1:27" ht="15" customHeight="1">
      <c r="A125" s="34"/>
      <c r="B125" s="266"/>
      <c r="C125" s="49"/>
      <c r="D125" s="268"/>
      <c r="E125" s="47"/>
      <c r="F125" s="50"/>
      <c r="G125" s="269"/>
      <c r="H125" s="269"/>
      <c r="I125" s="270"/>
      <c r="J125" s="270"/>
      <c r="K125" s="270"/>
      <c r="L125" s="270"/>
      <c r="M125" s="271"/>
      <c r="N125" s="262"/>
      <c r="O125" s="261"/>
      <c r="P125" s="47"/>
      <c r="Q125" s="46"/>
      <c r="R125" s="46"/>
      <c r="S125" s="7"/>
      <c r="T125" s="8">
        <f>IF(O126&lt;&gt;"",AE126,"")</f>
      </c>
      <c r="U125" s="246"/>
      <c r="V125" s="8"/>
      <c r="W125" s="31"/>
      <c r="Y125" s="152"/>
      <c r="Z125" s="14"/>
      <c r="AA125" s="33"/>
    </row>
    <row r="126" spans="1:35" ht="15" customHeight="1">
      <c r="A126" s="34"/>
      <c r="B126" s="273"/>
      <c r="C126" s="274"/>
      <c r="D126" s="257"/>
      <c r="E126" s="284"/>
      <c r="F126" s="285"/>
      <c r="G126" s="259"/>
      <c r="H126" s="259"/>
      <c r="I126" s="286"/>
      <c r="J126" s="286"/>
      <c r="K126" s="286"/>
      <c r="L126" s="287"/>
      <c r="M126" s="288"/>
      <c r="N126" s="263"/>
      <c r="O126" s="260"/>
      <c r="P126" s="284"/>
      <c r="Q126" s="258">
        <f>AD126</f>
        <v>0</v>
      </c>
      <c r="R126" s="258">
        <f>ROUNDDOWN(O126*Q126,0)</f>
        <v>0</v>
      </c>
      <c r="S126" s="4"/>
      <c r="T126" s="5"/>
      <c r="U126" s="247"/>
      <c r="V126" s="5"/>
      <c r="W126" s="45"/>
      <c r="Y126" s="152">
        <f>ROUNDDOWN(O126*Q126,0)</f>
        <v>0</v>
      </c>
      <c r="Z126" s="14"/>
      <c r="AA126" s="33"/>
      <c r="AD126" s="150">
        <f>MIN(AF126:AI126)</f>
        <v>0</v>
      </c>
      <c r="AE126" s="150">
        <f>IF(AC126="","",IF(MIN(AF126:AI126)=AI126,"見",IF(MIN(AF126:AI126)=AH126,"単価根拠表(公表価格等)","採用単価算出表")))</f>
      </c>
      <c r="AF126" s="232">
        <f>_xlfn.IFERROR(VLOOKUP(AC126,#REF!,29,0),"")</f>
      </c>
      <c r="AG126" s="232">
        <f>_xlfn.IFERROR(VLOOKUP(AC126,#REF!,29,0),"")</f>
      </c>
      <c r="AH126" s="232">
        <f>_xlfn.IFERROR(VLOOKUP(AC126,#REF!,22,0),"")</f>
      </c>
      <c r="AI126" s="232">
        <f>_xlfn.IFERROR(VLOOKUP(AC126,#REF!,3,0),"")</f>
      </c>
    </row>
    <row r="127" spans="1:27" ht="15" customHeight="1">
      <c r="A127" s="34"/>
      <c r="B127" s="266"/>
      <c r="C127" s="49"/>
      <c r="D127" s="268"/>
      <c r="E127" s="47"/>
      <c r="F127" s="50"/>
      <c r="G127" s="269"/>
      <c r="H127" s="269"/>
      <c r="I127" s="270"/>
      <c r="J127" s="270"/>
      <c r="K127" s="270"/>
      <c r="L127" s="270"/>
      <c r="M127" s="271"/>
      <c r="N127" s="262"/>
      <c r="O127" s="261"/>
      <c r="P127" s="47"/>
      <c r="Q127" s="46"/>
      <c r="R127" s="310"/>
      <c r="S127" s="7"/>
      <c r="T127" s="8">
        <f>IF(O128&lt;&gt;"",AE128,"")</f>
      </c>
      <c r="U127" s="246"/>
      <c r="V127" s="8"/>
      <c r="W127" s="31"/>
      <c r="Y127" s="152"/>
      <c r="Z127" s="14"/>
      <c r="AA127" s="33"/>
    </row>
    <row r="128" spans="1:35" ht="15" customHeight="1">
      <c r="A128" s="34"/>
      <c r="B128" s="273"/>
      <c r="C128" s="274"/>
      <c r="D128" s="257"/>
      <c r="E128" s="284"/>
      <c r="F128" s="285"/>
      <c r="G128" s="259"/>
      <c r="H128" s="259"/>
      <c r="I128" s="286"/>
      <c r="J128" s="286"/>
      <c r="K128" s="286"/>
      <c r="L128" s="287"/>
      <c r="M128" s="288"/>
      <c r="N128" s="263"/>
      <c r="O128" s="260"/>
      <c r="P128" s="284"/>
      <c r="Q128" s="258">
        <f>AD128</f>
        <v>0</v>
      </c>
      <c r="R128" s="258">
        <f>ROUNDDOWN(O128*Q128,0)</f>
        <v>0</v>
      </c>
      <c r="S128" s="4"/>
      <c r="T128" s="5"/>
      <c r="U128" s="247"/>
      <c r="V128" s="5"/>
      <c r="W128" s="45"/>
      <c r="Y128" s="152">
        <f>ROUNDDOWN(O128*Q128,0)</f>
        <v>0</v>
      </c>
      <c r="Z128" s="14"/>
      <c r="AA128" s="33"/>
      <c r="AD128" s="150">
        <f>MIN(AF128:AI128)</f>
        <v>0</v>
      </c>
      <c r="AE128" s="150">
        <f>IF(AC128="","",IF(MIN(AF128:AI128)=AI128,"見",IF(MIN(AF128:AI128)=AH128,"単価根拠表(公表価格等)","採用単価算出表")))</f>
      </c>
      <c r="AF128" s="232">
        <f>_xlfn.IFERROR(VLOOKUP(AC128,#REF!,29,0),"")</f>
      </c>
      <c r="AG128" s="232">
        <f>_xlfn.IFERROR(VLOOKUP(AC128,#REF!,29,0),"")</f>
      </c>
      <c r="AH128" s="232">
        <f>_xlfn.IFERROR(VLOOKUP(AC128,#REF!,22,0),"")</f>
      </c>
      <c r="AI128" s="232">
        <f>_xlfn.IFERROR(VLOOKUP(AC128,#REF!,3,0),"")</f>
      </c>
    </row>
    <row r="129" spans="1:27" ht="15" customHeight="1">
      <c r="A129" s="34"/>
      <c r="B129" s="266"/>
      <c r="C129" s="49"/>
      <c r="D129" s="268"/>
      <c r="E129" s="47"/>
      <c r="F129" s="50"/>
      <c r="G129" s="269"/>
      <c r="H129" s="269"/>
      <c r="I129" s="270"/>
      <c r="J129" s="270"/>
      <c r="K129" s="270"/>
      <c r="L129" s="270"/>
      <c r="M129" s="271"/>
      <c r="N129" s="262"/>
      <c r="O129" s="261"/>
      <c r="P129" s="47"/>
      <c r="Q129" s="46"/>
      <c r="R129" s="46"/>
      <c r="S129" s="7"/>
      <c r="T129" s="8">
        <f>IF(O130&lt;&gt;"",AE130,"")</f>
      </c>
      <c r="U129" s="246"/>
      <c r="V129" s="8"/>
      <c r="W129" s="31"/>
      <c r="Y129" s="152"/>
      <c r="Z129" s="14"/>
      <c r="AA129" s="33"/>
    </row>
    <row r="130" spans="1:35" ht="15" customHeight="1">
      <c r="A130" s="34"/>
      <c r="B130" s="273"/>
      <c r="C130" s="274"/>
      <c r="D130" s="257"/>
      <c r="E130" s="284"/>
      <c r="F130" s="285"/>
      <c r="G130" s="359"/>
      <c r="H130" s="259"/>
      <c r="I130" s="286"/>
      <c r="J130" s="286"/>
      <c r="K130" s="286"/>
      <c r="L130" s="287"/>
      <c r="M130" s="288"/>
      <c r="N130" s="263"/>
      <c r="O130" s="260"/>
      <c r="P130" s="284"/>
      <c r="Q130" s="258">
        <f>AD130</f>
        <v>0</v>
      </c>
      <c r="R130" s="258">
        <f>SUBTOTAL(9,R101:R128)</f>
        <v>0</v>
      </c>
      <c r="S130" s="4"/>
      <c r="T130" s="5"/>
      <c r="U130" s="247"/>
      <c r="V130" s="5"/>
      <c r="W130" s="45"/>
      <c r="Y130" s="152">
        <f>ROUNDDOWN(O130*Q130,0)</f>
        <v>0</v>
      </c>
      <c r="Z130" s="14"/>
      <c r="AA130" s="33"/>
      <c r="AD130" s="150">
        <f>MIN(AF130:AI130)</f>
        <v>0</v>
      </c>
      <c r="AE130" s="150">
        <f>IF(AC130="","",IF(MIN(AF130:AI130)=AI130,"見",IF(MIN(AF130:AI130)=AH130,"単価根拠表(公表価格等)","採用単価算出表")))</f>
      </c>
      <c r="AF130" s="232">
        <f>_xlfn.IFERROR(VLOOKUP(AC130,#REF!,29,0),"")</f>
      </c>
      <c r="AG130" s="232">
        <f>_xlfn.IFERROR(VLOOKUP(AC130,#REF!,29,0),"")</f>
      </c>
      <c r="AH130" s="232">
        <f>_xlfn.IFERROR(VLOOKUP(AC130,#REF!,22,0),"")</f>
      </c>
      <c r="AI130" s="232">
        <f>_xlfn.IFERROR(VLOOKUP(AC130,#REF!,3,0),"")</f>
      </c>
    </row>
    <row r="131" spans="1:27" ht="15" customHeight="1">
      <c r="A131" s="34"/>
      <c r="B131" s="266"/>
      <c r="C131" s="49"/>
      <c r="D131" s="268"/>
      <c r="E131" s="47"/>
      <c r="F131" s="50"/>
      <c r="G131" s="269"/>
      <c r="H131" s="269"/>
      <c r="I131" s="270"/>
      <c r="J131" s="270"/>
      <c r="K131" s="270"/>
      <c r="L131" s="270"/>
      <c r="M131" s="271"/>
      <c r="N131" s="262"/>
      <c r="O131" s="261"/>
      <c r="P131" s="47"/>
      <c r="Q131" s="46"/>
      <c r="R131" s="46"/>
      <c r="S131" s="7"/>
      <c r="T131" s="8">
        <f>IF(O132&lt;&gt;"",AE132,"")</f>
      </c>
      <c r="U131" s="246"/>
      <c r="V131" s="8"/>
      <c r="W131" s="31"/>
      <c r="Y131" s="152"/>
      <c r="Z131" s="14"/>
      <c r="AA131" s="33"/>
    </row>
    <row r="132" spans="1:35" ht="15" customHeight="1">
      <c r="A132" s="26" t="s">
        <v>1</v>
      </c>
      <c r="B132" s="289"/>
      <c r="C132" s="290"/>
      <c r="D132" s="291"/>
      <c r="E132" s="292"/>
      <c r="F132" s="293"/>
      <c r="G132" s="294"/>
      <c r="H132" s="294"/>
      <c r="I132" s="295"/>
      <c r="J132" s="295"/>
      <c r="K132" s="295"/>
      <c r="L132" s="296"/>
      <c r="M132" s="297"/>
      <c r="N132" s="298"/>
      <c r="O132" s="299"/>
      <c r="P132" s="292"/>
      <c r="Q132" s="300">
        <f>AD132</f>
        <v>0</v>
      </c>
      <c r="R132" s="300">
        <f>ROUNDDOWN(O132*Q132,0)</f>
        <v>0</v>
      </c>
      <c r="S132" s="55"/>
      <c r="T132" s="56"/>
      <c r="U132" s="233">
        <f>IF($Y$1=1,"",SUBTOTAL(9,R101:R132))</f>
        <v>0</v>
      </c>
      <c r="V132" s="56"/>
      <c r="W132" s="57"/>
      <c r="Y132" s="152">
        <f>ROUNDDOWN(O132*Q132,0)</f>
        <v>0</v>
      </c>
      <c r="Z132" s="14"/>
      <c r="AA132" s="33"/>
      <c r="AD132" s="150">
        <f>MIN(AF132:AI132)</f>
        <v>0</v>
      </c>
      <c r="AE132" s="150">
        <f>IF(AC132="","",IF(MIN(AF132:AI132)=AI132,"見",IF(MIN(AF132:AI132)=AH132,"単価根拠表(公表価格等)","採用単価算出表")))</f>
      </c>
      <c r="AF132" s="232">
        <f>_xlfn.IFERROR(VLOOKUP(AC132,#REF!,29,0),"")</f>
      </c>
      <c r="AG132" s="232">
        <f>_xlfn.IFERROR(VLOOKUP(AC132,#REF!,29,0),"")</f>
      </c>
      <c r="AH132" s="232">
        <f>_xlfn.IFERROR(VLOOKUP(AC132,#REF!,22,0),"")</f>
      </c>
      <c r="AI132" s="232">
        <f>_xlfn.IFERROR(VLOOKUP(AC132,#REF!,3,0),"")</f>
      </c>
    </row>
    <row r="133" spans="1:27" ht="15" customHeight="1">
      <c r="A133" s="26" t="s">
        <v>0</v>
      </c>
      <c r="B133" s="301"/>
      <c r="C133" s="267"/>
      <c r="D133" s="302"/>
      <c r="E133" s="272"/>
      <c r="F133" s="303"/>
      <c r="G133" s="304"/>
      <c r="H133" s="304"/>
      <c r="I133" s="305"/>
      <c r="J133" s="305"/>
      <c r="K133" s="305"/>
      <c r="L133" s="305"/>
      <c r="M133" s="306"/>
      <c r="N133" s="307"/>
      <c r="O133" s="308"/>
      <c r="P133" s="272"/>
      <c r="Q133" s="309"/>
      <c r="R133" s="309"/>
      <c r="S133" s="58"/>
      <c r="T133" s="30">
        <f>IF(O134&lt;&gt;"",AE134,"")</f>
      </c>
      <c r="U133" s="244"/>
      <c r="V133" s="30"/>
      <c r="W133" s="59"/>
      <c r="Y133" s="152"/>
      <c r="Z133" s="14"/>
      <c r="AA133" s="33"/>
    </row>
    <row r="134" spans="1:35" ht="15" customHeight="1">
      <c r="A134" s="34">
        <f>1+A102</f>
        <v>5</v>
      </c>
      <c r="B134" s="273"/>
      <c r="C134" s="274"/>
      <c r="D134" s="257"/>
      <c r="E134" s="284"/>
      <c r="F134" s="285"/>
      <c r="G134" s="259"/>
      <c r="H134" s="259"/>
      <c r="I134" s="286"/>
      <c r="J134" s="286"/>
      <c r="K134" s="286"/>
      <c r="L134" s="287"/>
      <c r="M134" s="288"/>
      <c r="N134" s="263"/>
      <c r="O134" s="260"/>
      <c r="P134" s="284"/>
      <c r="Q134" s="258">
        <f>AD134</f>
        <v>0</v>
      </c>
      <c r="R134" s="258">
        <f>ROUNDDOWN(O134*Q134,0)</f>
        <v>0</v>
      </c>
      <c r="S134" s="4"/>
      <c r="T134" s="5"/>
      <c r="U134" s="247"/>
      <c r="V134" s="5"/>
      <c r="W134" s="45"/>
      <c r="Y134" s="152">
        <f>ROUNDDOWN(O134*Q134,0)</f>
        <v>0</v>
      </c>
      <c r="Z134" s="14"/>
      <c r="AA134" s="33"/>
      <c r="AD134" s="150">
        <f>MIN(AF134:AI134)</f>
        <v>0</v>
      </c>
      <c r="AE134" s="150">
        <f>IF(AC134="","",IF(MIN(AF134:AI134)=AI134,"見",IF(MIN(AF134:AI134)=AH134,"単価根拠表(公表価格等)","採用単価算出表")))</f>
      </c>
      <c r="AF134" s="232">
        <f>_xlfn.IFERROR(VLOOKUP(AC134,#REF!,29,0),"")</f>
      </c>
      <c r="AG134" s="232">
        <f>_xlfn.IFERROR(VLOOKUP(AC134,#REF!,29,0),"")</f>
      </c>
      <c r="AH134" s="232">
        <f>_xlfn.IFERROR(VLOOKUP(AC134,#REF!,22,0),"")</f>
      </c>
      <c r="AI134" s="232">
        <f>_xlfn.IFERROR(VLOOKUP(AC134,#REF!,3,0),"")</f>
      </c>
    </row>
    <row r="135" spans="1:27" ht="15" customHeight="1">
      <c r="A135" s="34"/>
      <c r="B135" s="266"/>
      <c r="C135" s="49"/>
      <c r="D135" s="268"/>
      <c r="E135" s="47"/>
      <c r="F135" s="50"/>
      <c r="G135" s="269"/>
      <c r="H135" s="269"/>
      <c r="I135" s="270"/>
      <c r="J135" s="270"/>
      <c r="K135" s="270"/>
      <c r="L135" s="270"/>
      <c r="M135" s="271"/>
      <c r="N135" s="262"/>
      <c r="O135" s="261"/>
      <c r="P135" s="47"/>
      <c r="Q135" s="46"/>
      <c r="R135" s="46"/>
      <c r="S135" s="7"/>
      <c r="T135" s="8">
        <f>IF(O136&lt;&gt;"",AE136,"")</f>
      </c>
      <c r="U135" s="246"/>
      <c r="V135" s="8"/>
      <c r="W135" s="31"/>
      <c r="Y135" s="152"/>
      <c r="Z135" s="14"/>
      <c r="AA135" s="33"/>
    </row>
    <row r="136" spans="1:35" ht="15" customHeight="1">
      <c r="A136" s="34"/>
      <c r="B136" s="273"/>
      <c r="C136" s="341"/>
      <c r="D136" s="254"/>
      <c r="E136" s="255"/>
      <c r="F136" s="326"/>
      <c r="G136" s="327"/>
      <c r="H136" s="327"/>
      <c r="I136" s="328"/>
      <c r="J136" s="328"/>
      <c r="K136" s="328"/>
      <c r="L136" s="329"/>
      <c r="M136" s="330"/>
      <c r="N136" s="331"/>
      <c r="O136" s="260"/>
      <c r="P136" s="284"/>
      <c r="Q136" s="258">
        <f>AD136</f>
        <v>0</v>
      </c>
      <c r="R136" s="258">
        <f>ROUNDDOWN(O136*Q136,0)</f>
        <v>0</v>
      </c>
      <c r="S136" s="4"/>
      <c r="T136" s="5"/>
      <c r="U136" s="247"/>
      <c r="V136" s="5"/>
      <c r="W136" s="45"/>
      <c r="Y136" s="152">
        <f>ROUNDDOWN(O136*Q136,0)</f>
        <v>0</v>
      </c>
      <c r="Z136" s="14"/>
      <c r="AA136" s="33"/>
      <c r="AD136" s="150">
        <f>MIN(AF136:AI136)</f>
        <v>0</v>
      </c>
      <c r="AE136" s="150">
        <f>IF(AC136="","",IF(MIN(AF136:AI136)=AI136,"見",IF(MIN(AF136:AI136)=AH136,"単価根拠表(公表価格等)","採用単価算出表")))</f>
      </c>
      <c r="AF136" s="232">
        <f>_xlfn.IFERROR(VLOOKUP(AC136,#REF!,29,0),"")</f>
      </c>
      <c r="AG136" s="232">
        <f>_xlfn.IFERROR(VLOOKUP(AC136,#REF!,29,0),"")</f>
      </c>
      <c r="AH136" s="232">
        <f>_xlfn.IFERROR(VLOOKUP(AC136,#REF!,22,0),"")</f>
      </c>
      <c r="AI136" s="232">
        <f>_xlfn.IFERROR(VLOOKUP(AC136,#REF!,3,0),"")</f>
      </c>
    </row>
    <row r="137" spans="1:27" ht="15" customHeight="1">
      <c r="A137" s="34"/>
      <c r="B137" s="312"/>
      <c r="C137" s="368"/>
      <c r="D137" s="332"/>
      <c r="E137" s="333"/>
      <c r="F137" s="334"/>
      <c r="G137" s="335"/>
      <c r="H137" s="335"/>
      <c r="I137" s="336"/>
      <c r="J137" s="336"/>
      <c r="K137" s="336"/>
      <c r="L137" s="336"/>
      <c r="M137" s="337"/>
      <c r="N137" s="338"/>
      <c r="O137" s="321"/>
      <c r="P137" s="315"/>
      <c r="Q137" s="310"/>
      <c r="R137" s="310"/>
      <c r="S137" s="61"/>
      <c r="T137" s="62">
        <f>IF(O138&lt;&gt;"",AE138,"")</f>
      </c>
      <c r="U137" s="248"/>
      <c r="V137" s="62"/>
      <c r="W137" s="63"/>
      <c r="Y137" s="152"/>
      <c r="Z137" s="14"/>
      <c r="AA137" s="33"/>
    </row>
    <row r="138" spans="1:35" ht="15" customHeight="1">
      <c r="A138" s="34"/>
      <c r="B138" s="273"/>
      <c r="C138" s="341"/>
      <c r="D138" s="254"/>
      <c r="E138" s="255"/>
      <c r="F138" s="326"/>
      <c r="G138" s="327"/>
      <c r="H138" s="327"/>
      <c r="I138" s="328"/>
      <c r="J138" s="328"/>
      <c r="K138" s="328"/>
      <c r="L138" s="329"/>
      <c r="M138" s="330"/>
      <c r="N138" s="331"/>
      <c r="O138" s="260"/>
      <c r="P138" s="284"/>
      <c r="Q138" s="258">
        <f>AD138</f>
        <v>0</v>
      </c>
      <c r="R138" s="258">
        <f>ROUNDDOWN(O138*Q138,0)</f>
        <v>0</v>
      </c>
      <c r="S138" s="4"/>
      <c r="T138" s="5"/>
      <c r="U138" s="247"/>
      <c r="V138" s="5"/>
      <c r="W138" s="45"/>
      <c r="Y138" s="152">
        <f>ROUNDDOWN(O138*Q138,0)</f>
        <v>0</v>
      </c>
      <c r="Z138" s="14"/>
      <c r="AA138" s="33"/>
      <c r="AD138" s="150">
        <f>MIN(AF138:AI138)</f>
        <v>0</v>
      </c>
      <c r="AE138" s="150">
        <f>IF(AC138="","",IF(MIN(AF138:AI138)=AI138,"見",IF(MIN(AF138:AI138)=AH138,"単価根拠表(公表価格等)","採用単価算出表")))</f>
      </c>
      <c r="AF138" s="232">
        <f>_xlfn.IFERROR(VLOOKUP(AC138,#REF!,29,0),"")</f>
      </c>
      <c r="AG138" s="232">
        <f>_xlfn.IFERROR(VLOOKUP(AC138,#REF!,29,0),"")</f>
      </c>
      <c r="AH138" s="232">
        <f>_xlfn.IFERROR(VLOOKUP(AC138,#REF!,22,0),"")</f>
      </c>
      <c r="AI138" s="232">
        <f>_xlfn.IFERROR(VLOOKUP(AC138,#REF!,3,0),"")</f>
      </c>
    </row>
    <row r="139" spans="1:27" ht="15" customHeight="1">
      <c r="A139" s="34"/>
      <c r="B139" s="266"/>
      <c r="C139" s="127"/>
      <c r="D139" s="256"/>
      <c r="E139" s="120"/>
      <c r="F139" s="322"/>
      <c r="G139" s="323"/>
      <c r="H139" s="323"/>
      <c r="I139" s="324"/>
      <c r="J139" s="324"/>
      <c r="K139" s="324"/>
      <c r="L139" s="324"/>
      <c r="M139" s="325"/>
      <c r="N139" s="154"/>
      <c r="O139" s="261"/>
      <c r="P139" s="47"/>
      <c r="Q139" s="46"/>
      <c r="R139" s="310"/>
      <c r="S139" s="61"/>
      <c r="T139" s="62">
        <f>IF(O140&lt;&gt;"",AE140,"")</f>
      </c>
      <c r="U139" s="248"/>
      <c r="V139" s="8"/>
      <c r="W139" s="31"/>
      <c r="Y139" s="152"/>
      <c r="Z139" s="14"/>
      <c r="AA139" s="33"/>
    </row>
    <row r="140" spans="1:35" ht="15" customHeight="1">
      <c r="A140" s="34"/>
      <c r="B140" s="273"/>
      <c r="C140" s="341"/>
      <c r="D140" s="254"/>
      <c r="E140" s="255"/>
      <c r="F140" s="326"/>
      <c r="G140" s="327"/>
      <c r="H140" s="327"/>
      <c r="I140" s="328"/>
      <c r="J140" s="328"/>
      <c r="K140" s="328"/>
      <c r="L140" s="329"/>
      <c r="M140" s="330"/>
      <c r="N140" s="331"/>
      <c r="O140" s="260"/>
      <c r="P140" s="284"/>
      <c r="Q140" s="258">
        <f>AD140</f>
        <v>0</v>
      </c>
      <c r="R140" s="258">
        <f>ROUNDDOWN(O140*Q140,0)</f>
        <v>0</v>
      </c>
      <c r="S140" s="4"/>
      <c r="T140" s="5"/>
      <c r="U140" s="247"/>
      <c r="V140" s="5"/>
      <c r="W140" s="45"/>
      <c r="Y140" s="152">
        <f>ROUNDDOWN(O140*Q140,0)</f>
        <v>0</v>
      </c>
      <c r="Z140" s="14"/>
      <c r="AA140" s="33"/>
      <c r="AD140" s="150">
        <f>MIN(AF140:AI140)</f>
        <v>0</v>
      </c>
      <c r="AE140" s="150">
        <f>IF(AC140="","",IF(MIN(AF140:AI140)=AI140,"見",IF(MIN(AF140:AI140)=AH140,"単価根拠表(公表価格等)","採用単価算出表")))</f>
      </c>
      <c r="AF140" s="232">
        <f>_xlfn.IFERROR(VLOOKUP(AC140,#REF!,29,0),"")</f>
      </c>
      <c r="AG140" s="232">
        <f>_xlfn.IFERROR(VLOOKUP(AC140,#REF!,29,0),"")</f>
      </c>
      <c r="AH140" s="232">
        <f>_xlfn.IFERROR(VLOOKUP(AC140,#REF!,22,0),"")</f>
      </c>
      <c r="AI140" s="232">
        <f>_xlfn.IFERROR(VLOOKUP(AC140,#REF!,3,0),"")</f>
      </c>
    </row>
    <row r="141" spans="1:27" ht="15" customHeight="1">
      <c r="A141" s="34"/>
      <c r="B141" s="266"/>
      <c r="C141" s="127"/>
      <c r="D141" s="256"/>
      <c r="E141" s="120"/>
      <c r="F141" s="322"/>
      <c r="G141" s="323"/>
      <c r="H141" s="323"/>
      <c r="I141" s="324"/>
      <c r="J141" s="324"/>
      <c r="K141" s="324"/>
      <c r="L141" s="324"/>
      <c r="M141" s="325"/>
      <c r="N141" s="154"/>
      <c r="O141" s="261"/>
      <c r="P141" s="47"/>
      <c r="Q141" s="46"/>
      <c r="R141" s="46"/>
      <c r="S141" s="7"/>
      <c r="T141" s="8">
        <f>IF(O142&lt;&gt;"",AE142,"")</f>
      </c>
      <c r="U141" s="246"/>
      <c r="V141" s="8"/>
      <c r="W141" s="31"/>
      <c r="Y141" s="152"/>
      <c r="Z141" s="14"/>
      <c r="AA141" s="33"/>
    </row>
    <row r="142" spans="1:35" ht="15" customHeight="1">
      <c r="A142" s="34"/>
      <c r="B142" s="273"/>
      <c r="C142" s="341"/>
      <c r="D142" s="254"/>
      <c r="E142" s="255"/>
      <c r="F142" s="326"/>
      <c r="G142" s="327"/>
      <c r="H142" s="327"/>
      <c r="I142" s="328"/>
      <c r="J142" s="328"/>
      <c r="K142" s="328"/>
      <c r="L142" s="329"/>
      <c r="M142" s="330"/>
      <c r="N142" s="331"/>
      <c r="O142" s="260"/>
      <c r="P142" s="284"/>
      <c r="Q142" s="258">
        <f>AD142</f>
        <v>0</v>
      </c>
      <c r="R142" s="258">
        <f>ROUNDDOWN(O142*Q142,0)</f>
        <v>0</v>
      </c>
      <c r="S142" s="4"/>
      <c r="T142" s="5"/>
      <c r="U142" s="247"/>
      <c r="V142" s="5"/>
      <c r="W142" s="45"/>
      <c r="Y142" s="152">
        <f>ROUNDDOWN(O142*Q142,0)</f>
        <v>0</v>
      </c>
      <c r="Z142" s="14"/>
      <c r="AA142" s="33"/>
      <c r="AD142" s="150">
        <f>MIN(AF142:AI142)</f>
        <v>0</v>
      </c>
      <c r="AE142" s="150">
        <f>IF(AC142="","",IF(MIN(AF142:AI142)=AI142,"見",IF(MIN(AF142:AI142)=AH142,"単価根拠表(公表価格等)","採用単価算出表")))</f>
      </c>
      <c r="AF142" s="232">
        <f>_xlfn.IFERROR(VLOOKUP(AC142,#REF!,29,0),"")</f>
      </c>
      <c r="AG142" s="232">
        <f>_xlfn.IFERROR(VLOOKUP(AC142,#REF!,29,0),"")</f>
      </c>
      <c r="AH142" s="232">
        <f>_xlfn.IFERROR(VLOOKUP(AC142,#REF!,22,0),"")</f>
      </c>
      <c r="AI142" s="232">
        <f>_xlfn.IFERROR(VLOOKUP(AC142,#REF!,3,0),"")</f>
      </c>
    </row>
    <row r="143" spans="1:27" ht="15" customHeight="1">
      <c r="A143" s="34"/>
      <c r="B143" s="312"/>
      <c r="C143" s="368"/>
      <c r="D143" s="332"/>
      <c r="E143" s="333"/>
      <c r="F143" s="334"/>
      <c r="G143" s="335"/>
      <c r="H143" s="335"/>
      <c r="I143" s="336"/>
      <c r="J143" s="336"/>
      <c r="K143" s="336"/>
      <c r="L143" s="336"/>
      <c r="M143" s="337"/>
      <c r="N143" s="338"/>
      <c r="O143" s="321"/>
      <c r="P143" s="315"/>
      <c r="Q143" s="310"/>
      <c r="R143" s="310"/>
      <c r="S143" s="61"/>
      <c r="T143" s="62">
        <f>IF(O144&lt;&gt;"",AE144,"")</f>
      </c>
      <c r="U143" s="248"/>
      <c r="V143" s="62"/>
      <c r="W143" s="63"/>
      <c r="Y143" s="152"/>
      <c r="Z143" s="14"/>
      <c r="AA143" s="33"/>
    </row>
    <row r="144" spans="1:35" ht="15" customHeight="1">
      <c r="A144" s="34"/>
      <c r="B144" s="273"/>
      <c r="C144" s="341"/>
      <c r="D144" s="254"/>
      <c r="E144" s="255"/>
      <c r="F144" s="326"/>
      <c r="G144" s="327"/>
      <c r="H144" s="327"/>
      <c r="I144" s="328"/>
      <c r="J144" s="328"/>
      <c r="K144" s="328"/>
      <c r="L144" s="329"/>
      <c r="M144" s="330"/>
      <c r="N144" s="331"/>
      <c r="O144" s="260"/>
      <c r="P144" s="284"/>
      <c r="Q144" s="258">
        <f>AD144</f>
        <v>0</v>
      </c>
      <c r="R144" s="258">
        <f>ROUNDDOWN(O144*Q144,0)</f>
        <v>0</v>
      </c>
      <c r="S144" s="4"/>
      <c r="T144" s="5"/>
      <c r="U144" s="247"/>
      <c r="V144" s="5"/>
      <c r="W144" s="45"/>
      <c r="Y144" s="152">
        <f>ROUNDDOWN(O144*Q144,0)</f>
        <v>0</v>
      </c>
      <c r="Z144" s="14"/>
      <c r="AA144" s="33"/>
      <c r="AD144" s="150">
        <f>MIN(AF144:AI144)</f>
        <v>0</v>
      </c>
      <c r="AE144" s="150">
        <f>IF(AC144="","",IF(MIN(AF144:AI144)=AI144,"見",IF(MIN(AF144:AI144)=AH144,"単価根拠表(公表価格等)","採用単価算出表")))</f>
      </c>
      <c r="AF144" s="232">
        <f>_xlfn.IFERROR(VLOOKUP(AC144,#REF!,29,0),"")</f>
      </c>
      <c r="AG144" s="232">
        <f>_xlfn.IFERROR(VLOOKUP(AC144,#REF!,29,0),"")</f>
      </c>
      <c r="AH144" s="232">
        <f>_xlfn.IFERROR(VLOOKUP(AC144,#REF!,22,0),"")</f>
      </c>
      <c r="AI144" s="232">
        <f>_xlfn.IFERROR(VLOOKUP(AC144,#REF!,3,0),"")</f>
      </c>
    </row>
    <row r="145" spans="1:27" ht="15" customHeight="1">
      <c r="A145" s="34"/>
      <c r="B145" s="266"/>
      <c r="C145" s="49"/>
      <c r="D145" s="268"/>
      <c r="E145" s="47"/>
      <c r="F145" s="50"/>
      <c r="G145" s="269"/>
      <c r="H145" s="269"/>
      <c r="I145" s="270"/>
      <c r="J145" s="270"/>
      <c r="K145" s="270"/>
      <c r="L145" s="270"/>
      <c r="M145" s="271"/>
      <c r="N145" s="262"/>
      <c r="O145" s="261"/>
      <c r="P145" s="47"/>
      <c r="Q145" s="46"/>
      <c r="R145" s="46"/>
      <c r="S145" s="7"/>
      <c r="T145" s="62">
        <f>IF(O146&lt;&gt;"",AE146,"")</f>
      </c>
      <c r="U145" s="246"/>
      <c r="V145" s="8"/>
      <c r="W145" s="31"/>
      <c r="Y145" s="152"/>
      <c r="Z145" s="14"/>
      <c r="AA145" s="33"/>
    </row>
    <row r="146" spans="1:35" ht="15" customHeight="1">
      <c r="A146" s="34"/>
      <c r="B146" s="273"/>
      <c r="C146" s="274"/>
      <c r="D146" s="257"/>
      <c r="E146" s="284"/>
      <c r="F146" s="285"/>
      <c r="G146" s="259"/>
      <c r="H146" s="259"/>
      <c r="I146" s="286"/>
      <c r="J146" s="286"/>
      <c r="K146" s="286"/>
      <c r="L146" s="287"/>
      <c r="M146" s="288"/>
      <c r="N146" s="263"/>
      <c r="O146" s="260"/>
      <c r="P146" s="284"/>
      <c r="Q146" s="258">
        <f>AD146</f>
        <v>0</v>
      </c>
      <c r="R146" s="283">
        <f>ROUNDDOWN(O146*Q146,0)</f>
        <v>0</v>
      </c>
      <c r="S146" s="4"/>
      <c r="T146" s="5"/>
      <c r="U146" s="247"/>
      <c r="V146" s="5"/>
      <c r="W146" s="45"/>
      <c r="Y146" s="152">
        <f>ROUNDDOWN(O146*Q146,0)</f>
        <v>0</v>
      </c>
      <c r="Z146" s="14"/>
      <c r="AA146" s="33"/>
      <c r="AD146" s="150">
        <f>MIN(AF146:AI146)</f>
        <v>0</v>
      </c>
      <c r="AE146" s="150">
        <f>IF(AC146="","",IF(MIN(AF146:AI146)=AI146,"見",IF(MIN(AF146:AI146)=AH146,"単価根拠表(公表価格等)","採用単価算出表")))</f>
      </c>
      <c r="AF146" s="232">
        <f>_xlfn.IFERROR(VLOOKUP(AC146,#REF!,29,0),"")</f>
      </c>
      <c r="AG146" s="232">
        <f>_xlfn.IFERROR(VLOOKUP(AC146,#REF!,29,0),"")</f>
      </c>
      <c r="AH146" s="232">
        <f>_xlfn.IFERROR(VLOOKUP(AC146,#REF!,22,0),"")</f>
      </c>
      <c r="AI146" s="232">
        <f>_xlfn.IFERROR(VLOOKUP(AC146,#REF!,3,0),"")</f>
      </c>
    </row>
    <row r="147" spans="1:27" ht="15" customHeight="1">
      <c r="A147" s="34"/>
      <c r="B147" s="266"/>
      <c r="C147" s="49"/>
      <c r="D147" s="268"/>
      <c r="E147" s="47"/>
      <c r="F147" s="50"/>
      <c r="G147" s="269"/>
      <c r="H147" s="269"/>
      <c r="I147" s="270"/>
      <c r="J147" s="270"/>
      <c r="K147" s="270"/>
      <c r="L147" s="270"/>
      <c r="M147" s="271"/>
      <c r="N147" s="262"/>
      <c r="O147" s="261"/>
      <c r="P147" s="47"/>
      <c r="Q147" s="46"/>
      <c r="R147" s="46"/>
      <c r="S147" s="7"/>
      <c r="T147" s="8">
        <f>IF(O148&lt;&gt;"",AE148,"")</f>
      </c>
      <c r="U147" s="246"/>
      <c r="V147" s="8"/>
      <c r="W147" s="31"/>
      <c r="Y147" s="152"/>
      <c r="Z147" s="14"/>
      <c r="AA147" s="33"/>
    </row>
    <row r="148" spans="1:35" ht="15" customHeight="1">
      <c r="A148" s="34"/>
      <c r="B148" s="273"/>
      <c r="C148" s="274"/>
      <c r="D148" s="257"/>
      <c r="E148" s="284"/>
      <c r="F148" s="285"/>
      <c r="G148" s="259"/>
      <c r="H148" s="259"/>
      <c r="I148" s="286"/>
      <c r="J148" s="286"/>
      <c r="K148" s="286"/>
      <c r="L148" s="287"/>
      <c r="M148" s="288"/>
      <c r="N148" s="263"/>
      <c r="O148" s="260"/>
      <c r="P148" s="284"/>
      <c r="Q148" s="258">
        <f>AD148</f>
        <v>0</v>
      </c>
      <c r="R148" s="258">
        <f>ROUNDDOWN(O148*Q148,0)</f>
        <v>0</v>
      </c>
      <c r="S148" s="4"/>
      <c r="T148" s="5"/>
      <c r="U148" s="247"/>
      <c r="V148" s="5"/>
      <c r="W148" s="45"/>
      <c r="Y148" s="152">
        <f>ROUNDDOWN(O148*Q148,0)</f>
        <v>0</v>
      </c>
      <c r="Z148" s="14"/>
      <c r="AA148" s="33"/>
      <c r="AD148" s="150">
        <f>MIN(AF148:AI148)</f>
        <v>0</v>
      </c>
      <c r="AE148" s="150">
        <f>IF(AC148="","",IF(MIN(AF148:AI148)=AI148,"見",IF(MIN(AF148:AI148)=AH148,"単価根拠表(公表価格等)","採用単価算出表")))</f>
      </c>
      <c r="AF148" s="232">
        <f>_xlfn.IFERROR(VLOOKUP(AC148,#REF!,29,0),"")</f>
      </c>
      <c r="AG148" s="232">
        <f>_xlfn.IFERROR(VLOOKUP(AC148,#REF!,29,0),"")</f>
      </c>
      <c r="AH148" s="232">
        <f>_xlfn.IFERROR(VLOOKUP(AC148,#REF!,22,0),"")</f>
      </c>
      <c r="AI148" s="232">
        <f>_xlfn.IFERROR(VLOOKUP(AC148,#REF!,3,0),"")</f>
      </c>
    </row>
    <row r="149" spans="1:27" ht="15" customHeight="1">
      <c r="A149" s="34"/>
      <c r="B149" s="266"/>
      <c r="C149" s="49"/>
      <c r="D149" s="268"/>
      <c r="E149" s="47"/>
      <c r="F149" s="50"/>
      <c r="G149" s="269"/>
      <c r="H149" s="269"/>
      <c r="I149" s="270"/>
      <c r="J149" s="270"/>
      <c r="K149" s="270"/>
      <c r="L149" s="270"/>
      <c r="M149" s="271"/>
      <c r="N149" s="262"/>
      <c r="O149" s="261"/>
      <c r="P149" s="47"/>
      <c r="Q149" s="46"/>
      <c r="R149" s="46"/>
      <c r="S149" s="7"/>
      <c r="T149" s="8">
        <f>IF(O150&lt;&gt;"",AE150,"")</f>
      </c>
      <c r="U149" s="246"/>
      <c r="V149" s="8"/>
      <c r="W149" s="31"/>
      <c r="Y149" s="152"/>
      <c r="Z149" s="14"/>
      <c r="AA149" s="33"/>
    </row>
    <row r="150" spans="1:35" ht="15" customHeight="1">
      <c r="A150" s="34"/>
      <c r="B150" s="273"/>
      <c r="C150" s="274"/>
      <c r="D150" s="257"/>
      <c r="E150" s="284"/>
      <c r="F150" s="285"/>
      <c r="G150" s="259"/>
      <c r="H150" s="259"/>
      <c r="I150" s="286"/>
      <c r="J150" s="286"/>
      <c r="K150" s="286"/>
      <c r="L150" s="287"/>
      <c r="M150" s="288"/>
      <c r="N150" s="263"/>
      <c r="O150" s="260"/>
      <c r="P150" s="284"/>
      <c r="Q150" s="258">
        <f>AD150</f>
        <v>0</v>
      </c>
      <c r="R150" s="258">
        <f>ROUNDDOWN(O150*Q150,0)</f>
        <v>0</v>
      </c>
      <c r="S150" s="4"/>
      <c r="T150" s="5"/>
      <c r="U150" s="247"/>
      <c r="V150" s="5"/>
      <c r="W150" s="45"/>
      <c r="Y150" s="152">
        <f>ROUNDDOWN(O150*Q150,0)</f>
        <v>0</v>
      </c>
      <c r="Z150" s="14"/>
      <c r="AA150" s="33"/>
      <c r="AD150" s="150">
        <f>MIN(AF150:AI150)</f>
        <v>0</v>
      </c>
      <c r="AE150" s="150">
        <f>IF(AC150="","",IF(MIN(AF150:AI150)=AI150,"見",IF(MIN(AF150:AI150)=AH150,"単価根拠表(公表価格等)","採用単価算出表")))</f>
      </c>
      <c r="AF150" s="232">
        <f>_xlfn.IFERROR(VLOOKUP(AC150,#REF!,29,0),"")</f>
      </c>
      <c r="AG150" s="232">
        <f>_xlfn.IFERROR(VLOOKUP(AC150,#REF!,29,0),"")</f>
      </c>
      <c r="AH150" s="232">
        <f>_xlfn.IFERROR(VLOOKUP(AC150,#REF!,22,0),"")</f>
      </c>
      <c r="AI150" s="232">
        <f>_xlfn.IFERROR(VLOOKUP(AC150,#REF!,3,0),"")</f>
      </c>
    </row>
    <row r="151" spans="1:27" ht="15" customHeight="1">
      <c r="A151" s="34"/>
      <c r="B151" s="266"/>
      <c r="C151" s="49"/>
      <c r="D151" s="268"/>
      <c r="E151" s="47"/>
      <c r="F151" s="50"/>
      <c r="G151" s="269"/>
      <c r="H151" s="269"/>
      <c r="I151" s="270"/>
      <c r="J151" s="270"/>
      <c r="K151" s="270"/>
      <c r="L151" s="270"/>
      <c r="M151" s="271"/>
      <c r="N151" s="262"/>
      <c r="O151" s="261"/>
      <c r="P151" s="47"/>
      <c r="Q151" s="46"/>
      <c r="R151" s="46"/>
      <c r="S151" s="7"/>
      <c r="T151" s="8">
        <f>IF(O152&lt;&gt;"",AE152,"")</f>
      </c>
      <c r="U151" s="246"/>
      <c r="V151" s="8"/>
      <c r="W151" s="31"/>
      <c r="Y151" s="152"/>
      <c r="Z151" s="14"/>
      <c r="AA151" s="33"/>
    </row>
    <row r="152" spans="1:35" ht="15" customHeight="1">
      <c r="A152" s="34"/>
      <c r="B152" s="273"/>
      <c r="C152" s="274"/>
      <c r="D152" s="257"/>
      <c r="E152" s="284"/>
      <c r="F152" s="285"/>
      <c r="G152" s="259"/>
      <c r="H152" s="259"/>
      <c r="I152" s="286"/>
      <c r="J152" s="286"/>
      <c r="K152" s="286"/>
      <c r="L152" s="287"/>
      <c r="M152" s="288"/>
      <c r="N152" s="263"/>
      <c r="O152" s="260"/>
      <c r="P152" s="284"/>
      <c r="Q152" s="258">
        <f>AD152</f>
        <v>0</v>
      </c>
      <c r="R152" s="258">
        <f>ROUNDDOWN(O152*Q152,0)</f>
        <v>0</v>
      </c>
      <c r="S152" s="4"/>
      <c r="T152" s="5"/>
      <c r="U152" s="247"/>
      <c r="V152" s="5"/>
      <c r="W152" s="45"/>
      <c r="Y152" s="152">
        <f>ROUNDDOWN(O152*Q152,0)</f>
        <v>0</v>
      </c>
      <c r="Z152" s="14"/>
      <c r="AA152" s="33"/>
      <c r="AD152" s="150">
        <f>MIN(AF152:AI152)</f>
        <v>0</v>
      </c>
      <c r="AE152" s="150">
        <f>IF(AC152="","",IF(MIN(AF152:AI152)=AI152,"見",IF(MIN(AF152:AI152)=AH152,"単価根拠表(公表価格等)","採用単価算出表")))</f>
      </c>
      <c r="AF152" s="232">
        <f>_xlfn.IFERROR(VLOOKUP(AC152,#REF!,29,0),"")</f>
      </c>
      <c r="AG152" s="232">
        <f>_xlfn.IFERROR(VLOOKUP(AC152,#REF!,29,0),"")</f>
      </c>
      <c r="AH152" s="232">
        <f>_xlfn.IFERROR(VLOOKUP(AC152,#REF!,22,0),"")</f>
      </c>
      <c r="AI152" s="232">
        <f>_xlfn.IFERROR(VLOOKUP(AC152,#REF!,3,0),"")</f>
      </c>
    </row>
    <row r="153" spans="1:27" ht="15" customHeight="1">
      <c r="A153" s="34"/>
      <c r="B153" s="266"/>
      <c r="C153" s="49"/>
      <c r="D153" s="268"/>
      <c r="E153" s="47"/>
      <c r="F153" s="50"/>
      <c r="G153" s="269"/>
      <c r="H153" s="269"/>
      <c r="I153" s="270"/>
      <c r="J153" s="270"/>
      <c r="K153" s="270"/>
      <c r="L153" s="270"/>
      <c r="M153" s="271"/>
      <c r="N153" s="262"/>
      <c r="O153" s="261"/>
      <c r="P153" s="47"/>
      <c r="Q153" s="46"/>
      <c r="R153" s="46"/>
      <c r="S153" s="7"/>
      <c r="T153" s="8">
        <f>IF(O154&lt;&gt;"",AE154,"")</f>
      </c>
      <c r="U153" s="246"/>
      <c r="V153" s="8"/>
      <c r="W153" s="31"/>
      <c r="Y153" s="152"/>
      <c r="Z153" s="14"/>
      <c r="AA153" s="33"/>
    </row>
    <row r="154" spans="1:35" ht="15" customHeight="1">
      <c r="A154" s="34"/>
      <c r="B154" s="273"/>
      <c r="C154" s="274"/>
      <c r="D154" s="257"/>
      <c r="E154" s="284"/>
      <c r="F154" s="285"/>
      <c r="G154" s="259"/>
      <c r="H154" s="259"/>
      <c r="I154" s="286"/>
      <c r="J154" s="286"/>
      <c r="K154" s="286"/>
      <c r="L154" s="287"/>
      <c r="M154" s="288"/>
      <c r="N154" s="263"/>
      <c r="O154" s="260"/>
      <c r="P154" s="284"/>
      <c r="Q154" s="258">
        <f>AD154</f>
        <v>0</v>
      </c>
      <c r="R154" s="258">
        <f>ROUNDDOWN(O154*Q154,0)</f>
        <v>0</v>
      </c>
      <c r="S154" s="4"/>
      <c r="T154" s="5"/>
      <c r="U154" s="247"/>
      <c r="V154" s="5"/>
      <c r="W154" s="45"/>
      <c r="Y154" s="152">
        <f>ROUNDDOWN(O154*Q154,0)</f>
        <v>0</v>
      </c>
      <c r="Z154" s="14"/>
      <c r="AA154" s="33"/>
      <c r="AD154" s="150">
        <f>MIN(AF154:AI154)</f>
        <v>0</v>
      </c>
      <c r="AE154" s="150">
        <f>IF(AC154="","",IF(MIN(AF154:AI154)=AI154,"見",IF(MIN(AF154:AI154)=AH154,"単価根拠表(公表価格等)","採用単価算出表")))</f>
      </c>
      <c r="AF154" s="232">
        <f>_xlfn.IFERROR(VLOOKUP(AC154,#REF!,29,0),"")</f>
      </c>
      <c r="AG154" s="232">
        <f>_xlfn.IFERROR(VLOOKUP(AC154,#REF!,29,0),"")</f>
      </c>
      <c r="AH154" s="232">
        <f>_xlfn.IFERROR(VLOOKUP(AC154,#REF!,22,0),"")</f>
      </c>
      <c r="AI154" s="232">
        <f>_xlfn.IFERROR(VLOOKUP(AC154,#REF!,3,0),"")</f>
      </c>
    </row>
    <row r="155" spans="1:27" ht="15" customHeight="1">
      <c r="A155" s="34"/>
      <c r="B155" s="266"/>
      <c r="C155" s="49"/>
      <c r="D155" s="268"/>
      <c r="E155" s="47"/>
      <c r="F155" s="50"/>
      <c r="G155" s="269"/>
      <c r="H155" s="269"/>
      <c r="I155" s="270"/>
      <c r="J155" s="270"/>
      <c r="K155" s="270"/>
      <c r="L155" s="270"/>
      <c r="M155" s="271"/>
      <c r="N155" s="262"/>
      <c r="O155" s="261"/>
      <c r="P155" s="47"/>
      <c r="Q155" s="46"/>
      <c r="R155" s="46"/>
      <c r="S155" s="7"/>
      <c r="T155" s="8">
        <f>IF(O156&lt;&gt;"",AE156,"")</f>
      </c>
      <c r="U155" s="246"/>
      <c r="V155" s="8"/>
      <c r="W155" s="31"/>
      <c r="Y155" s="152"/>
      <c r="Z155" s="14"/>
      <c r="AA155" s="33"/>
    </row>
    <row r="156" spans="1:35" ht="15" customHeight="1">
      <c r="A156" s="34"/>
      <c r="B156" s="273"/>
      <c r="C156" s="274"/>
      <c r="D156" s="257"/>
      <c r="E156" s="284"/>
      <c r="F156" s="285"/>
      <c r="G156" s="259"/>
      <c r="H156" s="259"/>
      <c r="I156" s="286"/>
      <c r="J156" s="286"/>
      <c r="K156" s="286"/>
      <c r="L156" s="287"/>
      <c r="M156" s="288"/>
      <c r="N156" s="263"/>
      <c r="O156" s="260"/>
      <c r="P156" s="284"/>
      <c r="Q156" s="258">
        <f>AD156</f>
        <v>0</v>
      </c>
      <c r="R156" s="258">
        <f>ROUNDDOWN(O156*Q156,0)</f>
        <v>0</v>
      </c>
      <c r="S156" s="4"/>
      <c r="T156" s="5"/>
      <c r="U156" s="247"/>
      <c r="V156" s="5"/>
      <c r="W156" s="45"/>
      <c r="Y156" s="152">
        <f>ROUNDDOWN(O156*Q156,0)</f>
        <v>0</v>
      </c>
      <c r="Z156" s="14"/>
      <c r="AA156" s="33"/>
      <c r="AD156" s="150">
        <f>MIN(AF156:AI156)</f>
        <v>0</v>
      </c>
      <c r="AE156" s="150">
        <f>IF(AC156="","",IF(MIN(AF156:AI156)=AI156,"見",IF(MIN(AF156:AI156)=AH156,"単価根拠表(公表価格等)","採用単価算出表")))</f>
      </c>
      <c r="AF156" s="232">
        <f>_xlfn.IFERROR(VLOOKUP(AC156,#REF!,29,0),"")</f>
      </c>
      <c r="AG156" s="232">
        <f>_xlfn.IFERROR(VLOOKUP(AC156,#REF!,29,0),"")</f>
      </c>
      <c r="AH156" s="232">
        <f>_xlfn.IFERROR(VLOOKUP(AC156,#REF!,22,0),"")</f>
      </c>
      <c r="AI156" s="232">
        <f>_xlfn.IFERROR(VLOOKUP(AC156,#REF!,3,0),"")</f>
      </c>
    </row>
    <row r="157" spans="1:27" ht="15" customHeight="1">
      <c r="A157" s="34"/>
      <c r="B157" s="266"/>
      <c r="C157" s="49"/>
      <c r="D157" s="268"/>
      <c r="E157" s="47"/>
      <c r="F157" s="50"/>
      <c r="G157" s="269"/>
      <c r="H157" s="269"/>
      <c r="I157" s="270"/>
      <c r="J157" s="270"/>
      <c r="K157" s="270"/>
      <c r="L157" s="270"/>
      <c r="M157" s="271"/>
      <c r="N157" s="262"/>
      <c r="O157" s="261"/>
      <c r="P157" s="47"/>
      <c r="Q157" s="46"/>
      <c r="R157" s="46"/>
      <c r="S157" s="7"/>
      <c r="T157" s="8">
        <f>IF(O158&lt;&gt;"",AE158,"")</f>
      </c>
      <c r="U157" s="246"/>
      <c r="V157" s="8"/>
      <c r="W157" s="31"/>
      <c r="Y157" s="152"/>
      <c r="Z157" s="14"/>
      <c r="AA157" s="33"/>
    </row>
    <row r="158" spans="1:35" ht="15" customHeight="1">
      <c r="A158" s="34"/>
      <c r="B158" s="273"/>
      <c r="C158" s="274"/>
      <c r="D158" s="257"/>
      <c r="E158" s="284"/>
      <c r="F158" s="285"/>
      <c r="G158" s="259"/>
      <c r="H158" s="259"/>
      <c r="I158" s="286"/>
      <c r="J158" s="286"/>
      <c r="K158" s="286"/>
      <c r="L158" s="287"/>
      <c r="M158" s="288"/>
      <c r="N158" s="263"/>
      <c r="O158" s="260"/>
      <c r="P158" s="284"/>
      <c r="Q158" s="258">
        <f>AD158</f>
        <v>0</v>
      </c>
      <c r="R158" s="258">
        <f>ROUNDDOWN(O158*Q158,0)</f>
        <v>0</v>
      </c>
      <c r="S158" s="4"/>
      <c r="T158" s="5"/>
      <c r="U158" s="247"/>
      <c r="V158" s="5"/>
      <c r="W158" s="45"/>
      <c r="Y158" s="152">
        <f>ROUNDDOWN(O158*Q158,0)</f>
        <v>0</v>
      </c>
      <c r="Z158" s="14"/>
      <c r="AA158" s="33"/>
      <c r="AD158" s="150">
        <f>MIN(AF158:AI158)</f>
        <v>0</v>
      </c>
      <c r="AE158" s="150">
        <f>IF(AC158="","",IF(MIN(AF158:AI158)=AI158,"見",IF(MIN(AF158:AI158)=AH158,"単価根拠表(公表価格等)","採用単価算出表")))</f>
      </c>
      <c r="AF158" s="232">
        <f>_xlfn.IFERROR(VLOOKUP(AC158,#REF!,29,0),"")</f>
      </c>
      <c r="AG158" s="232">
        <f>_xlfn.IFERROR(VLOOKUP(AC158,#REF!,29,0),"")</f>
      </c>
      <c r="AH158" s="232">
        <f>_xlfn.IFERROR(VLOOKUP(AC158,#REF!,22,0),"")</f>
      </c>
      <c r="AI158" s="232">
        <f>_xlfn.IFERROR(VLOOKUP(AC158,#REF!,3,0),"")</f>
      </c>
    </row>
    <row r="159" spans="1:27" ht="15" customHeight="1">
      <c r="A159" s="34"/>
      <c r="B159" s="266"/>
      <c r="C159" s="49"/>
      <c r="D159" s="268"/>
      <c r="E159" s="47"/>
      <c r="F159" s="50"/>
      <c r="G159" s="269"/>
      <c r="H159" s="269"/>
      <c r="I159" s="270"/>
      <c r="J159" s="270"/>
      <c r="K159" s="270"/>
      <c r="L159" s="270"/>
      <c r="M159" s="271"/>
      <c r="N159" s="262"/>
      <c r="O159" s="261"/>
      <c r="P159" s="47"/>
      <c r="Q159" s="46"/>
      <c r="R159" s="310"/>
      <c r="S159" s="7"/>
      <c r="T159" s="8">
        <f>IF(O160&lt;&gt;"",AE160,"")</f>
      </c>
      <c r="U159" s="246"/>
      <c r="V159" s="8"/>
      <c r="W159" s="31"/>
      <c r="Y159" s="152"/>
      <c r="Z159" s="14"/>
      <c r="AA159" s="33"/>
    </row>
    <row r="160" spans="1:35" ht="15" customHeight="1">
      <c r="A160" s="34"/>
      <c r="B160" s="273"/>
      <c r="C160" s="274"/>
      <c r="D160" s="257"/>
      <c r="E160" s="284"/>
      <c r="F160" s="285"/>
      <c r="G160" s="259"/>
      <c r="H160" s="259"/>
      <c r="I160" s="286"/>
      <c r="J160" s="286"/>
      <c r="K160" s="286"/>
      <c r="L160" s="287"/>
      <c r="M160" s="288"/>
      <c r="N160" s="263"/>
      <c r="O160" s="260"/>
      <c r="P160" s="284"/>
      <c r="Q160" s="258">
        <f>AD160</f>
        <v>0</v>
      </c>
      <c r="R160" s="258">
        <f>ROUNDDOWN(O160*Q160,0)</f>
        <v>0</v>
      </c>
      <c r="S160" s="4"/>
      <c r="T160" s="5"/>
      <c r="U160" s="247"/>
      <c r="V160" s="5"/>
      <c r="W160" s="45"/>
      <c r="Y160" s="152">
        <f>ROUNDDOWN(O160*Q160,0)</f>
        <v>0</v>
      </c>
      <c r="Z160" s="14"/>
      <c r="AA160" s="33"/>
      <c r="AD160" s="150">
        <f>MIN(AF160:AI160)</f>
        <v>0</v>
      </c>
      <c r="AE160" s="150">
        <f>IF(AC160="","",IF(MIN(AF160:AI160)=AI160,"見",IF(MIN(AF160:AI160)=AH160,"単価根拠表(公表価格等)","採用単価算出表")))</f>
      </c>
      <c r="AF160" s="232">
        <f>_xlfn.IFERROR(VLOOKUP(AC160,#REF!,29,0),"")</f>
      </c>
      <c r="AG160" s="232">
        <f>_xlfn.IFERROR(VLOOKUP(AC160,#REF!,29,0),"")</f>
      </c>
      <c r="AH160" s="232">
        <f>_xlfn.IFERROR(VLOOKUP(AC160,#REF!,22,0),"")</f>
      </c>
      <c r="AI160" s="232">
        <f>_xlfn.IFERROR(VLOOKUP(AC160,#REF!,3,0),"")</f>
      </c>
    </row>
    <row r="161" spans="1:27" ht="15" customHeight="1">
      <c r="A161" s="34"/>
      <c r="B161" s="266"/>
      <c r="C161" s="49"/>
      <c r="D161" s="268"/>
      <c r="E161" s="47"/>
      <c r="F161" s="50"/>
      <c r="G161" s="269"/>
      <c r="H161" s="269"/>
      <c r="I161" s="270"/>
      <c r="J161" s="270"/>
      <c r="K161" s="270"/>
      <c r="L161" s="270"/>
      <c r="M161" s="271"/>
      <c r="N161" s="262"/>
      <c r="O161" s="261"/>
      <c r="P161" s="47"/>
      <c r="Q161" s="46"/>
      <c r="R161" s="46"/>
      <c r="S161" s="7"/>
      <c r="T161" s="8">
        <f>IF(O162&lt;&gt;"",AE162,"")</f>
      </c>
      <c r="U161" s="246"/>
      <c r="V161" s="8"/>
      <c r="W161" s="31"/>
      <c r="Y161" s="152"/>
      <c r="Z161" s="14"/>
      <c r="AA161" s="33"/>
    </row>
    <row r="162" spans="1:35" ht="15" customHeight="1">
      <c r="A162" s="34"/>
      <c r="B162" s="273"/>
      <c r="C162" s="274"/>
      <c r="D162" s="257"/>
      <c r="E162" s="284"/>
      <c r="F162" s="285"/>
      <c r="G162" s="359"/>
      <c r="H162" s="259"/>
      <c r="I162" s="286"/>
      <c r="J162" s="286"/>
      <c r="K162" s="286"/>
      <c r="L162" s="287"/>
      <c r="M162" s="288"/>
      <c r="N162" s="263"/>
      <c r="O162" s="260"/>
      <c r="P162" s="284"/>
      <c r="Q162" s="258">
        <f>AD162</f>
        <v>0</v>
      </c>
      <c r="R162" s="258">
        <f>SUBTOTAL(9,R133:R160)</f>
        <v>0</v>
      </c>
      <c r="S162" s="4"/>
      <c r="T162" s="5"/>
      <c r="U162" s="247"/>
      <c r="V162" s="5"/>
      <c r="W162" s="45"/>
      <c r="Y162" s="152">
        <f>ROUNDDOWN(O162*Q162,0)</f>
        <v>0</v>
      </c>
      <c r="Z162" s="14"/>
      <c r="AA162" s="33"/>
      <c r="AD162" s="150">
        <f>MIN(AF162:AI162)</f>
        <v>0</v>
      </c>
      <c r="AE162" s="150">
        <f>IF(AC162="","",IF(MIN(AF162:AI162)=AI162,"見",IF(MIN(AF162:AI162)=AH162,"単価根拠表(公表価格等)","採用単価算出表")))</f>
      </c>
      <c r="AF162" s="232">
        <f>_xlfn.IFERROR(VLOOKUP(AC162,#REF!,29,0),"")</f>
      </c>
      <c r="AG162" s="232">
        <f>_xlfn.IFERROR(VLOOKUP(AC162,#REF!,29,0),"")</f>
      </c>
      <c r="AH162" s="232">
        <f>_xlfn.IFERROR(VLOOKUP(AC162,#REF!,22,0),"")</f>
      </c>
      <c r="AI162" s="232">
        <f>_xlfn.IFERROR(VLOOKUP(AC162,#REF!,3,0),"")</f>
      </c>
    </row>
    <row r="163" spans="1:27" ht="15" customHeight="1">
      <c r="A163" s="34"/>
      <c r="B163" s="266"/>
      <c r="C163" s="49"/>
      <c r="D163" s="268"/>
      <c r="E163" s="47"/>
      <c r="F163" s="50"/>
      <c r="G163" s="269"/>
      <c r="H163" s="269"/>
      <c r="I163" s="270"/>
      <c r="J163" s="270"/>
      <c r="K163" s="270"/>
      <c r="L163" s="270"/>
      <c r="M163" s="271"/>
      <c r="N163" s="262"/>
      <c r="O163" s="261"/>
      <c r="P163" s="47"/>
      <c r="Q163" s="46"/>
      <c r="R163" s="46"/>
      <c r="S163" s="7"/>
      <c r="T163" s="8">
        <f>IF(O164&lt;&gt;"",AE164,"")</f>
      </c>
      <c r="U163" s="246"/>
      <c r="V163" s="8"/>
      <c r="W163" s="31"/>
      <c r="Y163" s="152"/>
      <c r="Z163" s="14"/>
      <c r="AA163" s="33"/>
    </row>
    <row r="164" spans="1:35" ht="15" customHeight="1">
      <c r="A164" s="26" t="s">
        <v>1</v>
      </c>
      <c r="B164" s="289"/>
      <c r="C164" s="290"/>
      <c r="D164" s="291"/>
      <c r="E164" s="292"/>
      <c r="F164" s="293"/>
      <c r="G164" s="294"/>
      <c r="H164" s="294"/>
      <c r="I164" s="295"/>
      <c r="J164" s="295"/>
      <c r="K164" s="295"/>
      <c r="L164" s="296"/>
      <c r="M164" s="297"/>
      <c r="N164" s="298"/>
      <c r="O164" s="299"/>
      <c r="P164" s="292"/>
      <c r="Q164" s="300">
        <f>AD164</f>
        <v>0</v>
      </c>
      <c r="R164" s="300">
        <f>ROUNDDOWN(O164*Q164,0)</f>
        <v>0</v>
      </c>
      <c r="S164" s="55"/>
      <c r="T164" s="56"/>
      <c r="U164" s="233">
        <f>IF($Y$1=1,"",SUBTOTAL(9,R133:R164))</f>
        <v>0</v>
      </c>
      <c r="V164" s="56"/>
      <c r="W164" s="57"/>
      <c r="Y164" s="152">
        <f>ROUNDDOWN(O164*Q164,0)</f>
        <v>0</v>
      </c>
      <c r="Z164" s="14"/>
      <c r="AA164" s="33"/>
      <c r="AD164" s="150">
        <f>MIN(AF164:AI164)</f>
        <v>0</v>
      </c>
      <c r="AE164" s="150">
        <f>IF(AC164="","",IF(MIN(AF164:AI164)=AI164,"見",IF(MIN(AF164:AI164)=AH164,"単価根拠表(公表価格等)","採用単価算出表")))</f>
      </c>
      <c r="AF164" s="232">
        <f>_xlfn.IFERROR(VLOOKUP(AC164,#REF!,29,0),"")</f>
      </c>
      <c r="AG164" s="232">
        <f>_xlfn.IFERROR(VLOOKUP(AC164,#REF!,29,0),"")</f>
      </c>
      <c r="AH164" s="232">
        <f>_xlfn.IFERROR(VLOOKUP(AC164,#REF!,22,0),"")</f>
      </c>
      <c r="AI164" s="232">
        <f>_xlfn.IFERROR(VLOOKUP(AC164,#REF!,3,0),"")</f>
      </c>
    </row>
    <row r="165" spans="1:27" ht="15" customHeight="1">
      <c r="A165" s="26" t="s">
        <v>0</v>
      </c>
      <c r="B165" s="301"/>
      <c r="C165" s="267"/>
      <c r="D165" s="302"/>
      <c r="E165" s="272"/>
      <c r="F165" s="303"/>
      <c r="G165" s="304"/>
      <c r="H165" s="304"/>
      <c r="I165" s="305"/>
      <c r="J165" s="305"/>
      <c r="K165" s="305"/>
      <c r="L165" s="305"/>
      <c r="M165" s="306"/>
      <c r="N165" s="307"/>
      <c r="O165" s="308"/>
      <c r="P165" s="272"/>
      <c r="Q165" s="309"/>
      <c r="R165" s="309"/>
      <c r="S165" s="58"/>
      <c r="T165" s="30">
        <f>IF(O166&lt;&gt;"",AE166,"")</f>
      </c>
      <c r="U165" s="244"/>
      <c r="V165" s="30"/>
      <c r="W165" s="59"/>
      <c r="Y165" s="152"/>
      <c r="Z165" s="14"/>
      <c r="AA165" s="33"/>
    </row>
    <row r="166" spans="1:35" ht="15" customHeight="1">
      <c r="A166" s="34">
        <f>1+A134</f>
        <v>6</v>
      </c>
      <c r="B166" s="273"/>
      <c r="C166" s="274"/>
      <c r="D166" s="257"/>
      <c r="E166" s="284"/>
      <c r="F166" s="285"/>
      <c r="G166" s="259"/>
      <c r="H166" s="259"/>
      <c r="I166" s="286"/>
      <c r="J166" s="286"/>
      <c r="K166" s="286"/>
      <c r="L166" s="287"/>
      <c r="M166" s="288"/>
      <c r="N166" s="263"/>
      <c r="O166" s="260"/>
      <c r="P166" s="284"/>
      <c r="Q166" s="258">
        <f>AD166</f>
        <v>0</v>
      </c>
      <c r="R166" s="258">
        <f>ROUNDDOWN(O166*Q166,0)</f>
        <v>0</v>
      </c>
      <c r="S166" s="4"/>
      <c r="T166" s="5"/>
      <c r="U166" s="247"/>
      <c r="V166" s="5"/>
      <c r="W166" s="45"/>
      <c r="Y166" s="152">
        <f>ROUNDDOWN(O166*Q166,0)</f>
        <v>0</v>
      </c>
      <c r="Z166" s="14"/>
      <c r="AA166" s="33"/>
      <c r="AD166" s="150">
        <f>MIN(AF166:AI166)</f>
        <v>0</v>
      </c>
      <c r="AE166" s="150">
        <f>IF(AC166="","",IF(MIN(AF166:AI166)=AI166,"見",IF(MIN(AF166:AI166)=AH166,"単価根拠表(公表価格等)","採用単価算出表")))</f>
      </c>
      <c r="AF166" s="232">
        <f>_xlfn.IFERROR(VLOOKUP(AC166,#REF!,29,0),"")</f>
      </c>
      <c r="AG166" s="232">
        <f>_xlfn.IFERROR(VLOOKUP(AC166,#REF!,29,0),"")</f>
      </c>
      <c r="AH166" s="232">
        <f>_xlfn.IFERROR(VLOOKUP(AC166,#REF!,22,0),"")</f>
      </c>
      <c r="AI166" s="232">
        <f>_xlfn.IFERROR(VLOOKUP(AC166,#REF!,3,0),"")</f>
      </c>
    </row>
    <row r="167" spans="1:27" ht="15" customHeight="1">
      <c r="A167" s="34"/>
      <c r="B167" s="266"/>
      <c r="C167" s="49"/>
      <c r="D167" s="268"/>
      <c r="E167" s="47"/>
      <c r="F167" s="50"/>
      <c r="G167" s="269"/>
      <c r="H167" s="269"/>
      <c r="I167" s="270"/>
      <c r="J167" s="270"/>
      <c r="K167" s="270"/>
      <c r="L167" s="270"/>
      <c r="M167" s="271"/>
      <c r="N167" s="262"/>
      <c r="O167" s="261"/>
      <c r="P167" s="47"/>
      <c r="Q167" s="46"/>
      <c r="R167" s="46"/>
      <c r="S167" s="7"/>
      <c r="T167" s="8">
        <f>IF(O168&lt;&gt;"",AE168,"")</f>
      </c>
      <c r="U167" s="246"/>
      <c r="V167" s="8"/>
      <c r="W167" s="31"/>
      <c r="Y167" s="152"/>
      <c r="Z167" s="14"/>
      <c r="AA167" s="33"/>
    </row>
    <row r="168" spans="1:35" ht="15" customHeight="1">
      <c r="A168" s="34"/>
      <c r="B168" s="273"/>
      <c r="C168" s="274"/>
      <c r="D168" s="257"/>
      <c r="E168" s="284"/>
      <c r="F168" s="285"/>
      <c r="G168" s="259"/>
      <c r="H168" s="259"/>
      <c r="I168" s="286"/>
      <c r="J168" s="286"/>
      <c r="K168" s="286"/>
      <c r="L168" s="287"/>
      <c r="M168" s="288"/>
      <c r="N168" s="263"/>
      <c r="O168" s="260"/>
      <c r="P168" s="284"/>
      <c r="Q168" s="258">
        <f>AD168</f>
        <v>0</v>
      </c>
      <c r="R168" s="258">
        <f>ROUNDDOWN(O168*Q168,0)</f>
        <v>0</v>
      </c>
      <c r="S168" s="4"/>
      <c r="T168" s="5"/>
      <c r="U168" s="247"/>
      <c r="V168" s="5"/>
      <c r="W168" s="45"/>
      <c r="Y168" s="152">
        <f>ROUNDDOWN(O168*Q168,0)</f>
        <v>0</v>
      </c>
      <c r="Z168" s="14"/>
      <c r="AA168" s="33"/>
      <c r="AD168" s="150">
        <f>MIN(AF168:AI168)</f>
        <v>0</v>
      </c>
      <c r="AE168" s="150">
        <f>IF(AC168="","",IF(MIN(AF168:AI168)=AI168,"見",IF(MIN(AF168:AI168)=AH168,"単価根拠表(公表価格等)","採用単価算出表")))</f>
      </c>
      <c r="AF168" s="232">
        <f>_xlfn.IFERROR(VLOOKUP(AC168,#REF!,29,0),"")</f>
      </c>
      <c r="AG168" s="232">
        <f>_xlfn.IFERROR(VLOOKUP(AC168,#REF!,29,0),"")</f>
      </c>
      <c r="AH168" s="232">
        <f>_xlfn.IFERROR(VLOOKUP(AC168,#REF!,22,0),"")</f>
      </c>
      <c r="AI168" s="232">
        <f>_xlfn.IFERROR(VLOOKUP(AC168,#REF!,3,0),"")</f>
      </c>
    </row>
    <row r="169" spans="1:27" ht="15" customHeight="1">
      <c r="A169" s="34"/>
      <c r="B169" s="312"/>
      <c r="C169" s="313"/>
      <c r="D169" s="314"/>
      <c r="E169" s="315"/>
      <c r="F169" s="316"/>
      <c r="G169" s="317"/>
      <c r="H169" s="317"/>
      <c r="I169" s="318"/>
      <c r="J169" s="318"/>
      <c r="K169" s="318"/>
      <c r="L169" s="318"/>
      <c r="M169" s="319"/>
      <c r="N169" s="320"/>
      <c r="O169" s="261"/>
      <c r="P169" s="47"/>
      <c r="Q169" s="310"/>
      <c r="R169" s="310"/>
      <c r="S169" s="61"/>
      <c r="T169" s="62">
        <f>IF(O170&lt;&gt;"",AE170,"")</f>
      </c>
      <c r="U169" s="248"/>
      <c r="V169" s="62"/>
      <c r="W169" s="63"/>
      <c r="Y169" s="152"/>
      <c r="Z169" s="14"/>
      <c r="AA169" s="33"/>
    </row>
    <row r="170" spans="1:35" ht="15" customHeight="1">
      <c r="A170" s="34"/>
      <c r="B170" s="273"/>
      <c r="C170" s="274"/>
      <c r="D170" s="257"/>
      <c r="E170" s="284"/>
      <c r="F170" s="285"/>
      <c r="G170" s="259"/>
      <c r="H170" s="259"/>
      <c r="I170" s="286"/>
      <c r="J170" s="286"/>
      <c r="K170" s="286"/>
      <c r="L170" s="287"/>
      <c r="M170" s="288"/>
      <c r="N170" s="263"/>
      <c r="O170" s="260"/>
      <c r="P170" s="284"/>
      <c r="Q170" s="258">
        <f>AD170</f>
        <v>0</v>
      </c>
      <c r="R170" s="258">
        <f>ROUNDDOWN(O170*Q170,0)</f>
        <v>0</v>
      </c>
      <c r="S170" s="4"/>
      <c r="T170" s="5"/>
      <c r="U170" s="247"/>
      <c r="V170" s="5"/>
      <c r="W170" s="45"/>
      <c r="Y170" s="152">
        <f>ROUNDDOWN(O170*Q170,0)</f>
        <v>0</v>
      </c>
      <c r="Z170" s="14"/>
      <c r="AA170" s="33"/>
      <c r="AD170" s="150">
        <f>MIN(AF170:AI170)</f>
        <v>0</v>
      </c>
      <c r="AE170" s="150">
        <f>IF(AC170="","",IF(MIN(AF170:AI170)=AI170,"見",IF(MIN(AF170:AI170)=AH170,"単価根拠表(公表価格等)","採用単価算出表")))</f>
      </c>
      <c r="AF170" s="232">
        <f>_xlfn.IFERROR(VLOOKUP(AC170,#REF!,29,0),"")</f>
      </c>
      <c r="AG170" s="232">
        <f>_xlfn.IFERROR(VLOOKUP(AC170,#REF!,29,0),"")</f>
      </c>
      <c r="AH170" s="232">
        <f>_xlfn.IFERROR(VLOOKUP(AC170,#REF!,22,0),"")</f>
      </c>
      <c r="AI170" s="232">
        <f>_xlfn.IFERROR(VLOOKUP(AC170,#REF!,3,0),"")</f>
      </c>
    </row>
    <row r="171" spans="1:27" ht="15" customHeight="1">
      <c r="A171" s="34"/>
      <c r="B171" s="266"/>
      <c r="C171" s="49"/>
      <c r="D171" s="268"/>
      <c r="E171" s="47"/>
      <c r="F171" s="50"/>
      <c r="G171" s="269"/>
      <c r="H171" s="269"/>
      <c r="I171" s="270"/>
      <c r="J171" s="270"/>
      <c r="K171" s="270"/>
      <c r="L171" s="270"/>
      <c r="M171" s="271"/>
      <c r="N171" s="262"/>
      <c r="O171" s="261"/>
      <c r="P171" s="47"/>
      <c r="Q171" s="46"/>
      <c r="R171" s="46"/>
      <c r="S171" s="7"/>
      <c r="T171" s="8">
        <f>IF(O172&lt;&gt;"",AE172,"")</f>
      </c>
      <c r="U171" s="246"/>
      <c r="V171" s="8"/>
      <c r="W171" s="31"/>
      <c r="Y171" s="152"/>
      <c r="Z171" s="14"/>
      <c r="AA171" s="33"/>
    </row>
    <row r="172" spans="1:35" ht="15" customHeight="1">
      <c r="A172" s="34"/>
      <c r="B172" s="273"/>
      <c r="C172" s="274"/>
      <c r="D172" s="257"/>
      <c r="E172" s="284"/>
      <c r="F172" s="285"/>
      <c r="G172" s="259"/>
      <c r="H172" s="259"/>
      <c r="I172" s="286"/>
      <c r="J172" s="286"/>
      <c r="K172" s="286"/>
      <c r="L172" s="287"/>
      <c r="M172" s="288"/>
      <c r="N172" s="263"/>
      <c r="O172" s="260"/>
      <c r="P172" s="284"/>
      <c r="Q172" s="258">
        <f>AD172</f>
        <v>0</v>
      </c>
      <c r="R172" s="258">
        <f>ROUNDDOWN(O172*Q172,0)</f>
        <v>0</v>
      </c>
      <c r="S172" s="4"/>
      <c r="T172" s="5"/>
      <c r="U172" s="247"/>
      <c r="V172" s="5"/>
      <c r="W172" s="45"/>
      <c r="Y172" s="152">
        <f>ROUNDDOWN(O172*Q172,0)</f>
        <v>0</v>
      </c>
      <c r="Z172" s="14"/>
      <c r="AA172" s="33"/>
      <c r="AD172" s="150">
        <f>MIN(AF172:AI172)</f>
        <v>0</v>
      </c>
      <c r="AE172" s="150">
        <f>IF(AC172="","",IF(MIN(AF172:AI172)=AI172,"見",IF(MIN(AF172:AI172)=AH172,"単価根拠表(公表価格等)","採用単価算出表")))</f>
      </c>
      <c r="AF172" s="232">
        <f>_xlfn.IFERROR(VLOOKUP(AC172,#REF!,29,0),"")</f>
      </c>
      <c r="AG172" s="232">
        <f>_xlfn.IFERROR(VLOOKUP(AC172,#REF!,29,0),"")</f>
      </c>
      <c r="AH172" s="232">
        <f>_xlfn.IFERROR(VLOOKUP(AC172,#REF!,22,0),"")</f>
      </c>
      <c r="AI172" s="232">
        <f>_xlfn.IFERROR(VLOOKUP(AC172,#REF!,3,0),"")</f>
      </c>
    </row>
    <row r="173" spans="1:27" ht="15" customHeight="1">
      <c r="A173" s="34"/>
      <c r="B173" s="266"/>
      <c r="C173" s="49"/>
      <c r="D173" s="314"/>
      <c r="E173" s="315"/>
      <c r="F173" s="316"/>
      <c r="G173" s="317"/>
      <c r="H173" s="317"/>
      <c r="I173" s="318"/>
      <c r="J173" s="318"/>
      <c r="K173" s="318"/>
      <c r="L173" s="318"/>
      <c r="M173" s="319"/>
      <c r="N173" s="320"/>
      <c r="O173" s="321"/>
      <c r="P173" s="315"/>
      <c r="Q173" s="46"/>
      <c r="R173" s="46"/>
      <c r="S173" s="7"/>
      <c r="T173" s="8">
        <f>IF(O174&lt;&gt;"",AE174,"")</f>
      </c>
      <c r="U173" s="246"/>
      <c r="V173" s="8"/>
      <c r="W173" s="31"/>
      <c r="Y173" s="152"/>
      <c r="Z173" s="14"/>
      <c r="AA173" s="33"/>
    </row>
    <row r="174" spans="1:35" ht="15" customHeight="1">
      <c r="A174" s="34"/>
      <c r="B174" s="273"/>
      <c r="C174" s="274"/>
      <c r="D174" s="257"/>
      <c r="E174" s="284"/>
      <c r="F174" s="285"/>
      <c r="G174" s="259"/>
      <c r="H174" s="259"/>
      <c r="I174" s="286"/>
      <c r="J174" s="286"/>
      <c r="K174" s="286"/>
      <c r="L174" s="287"/>
      <c r="M174" s="288"/>
      <c r="N174" s="263"/>
      <c r="O174" s="260"/>
      <c r="P174" s="284"/>
      <c r="Q174" s="258">
        <f>AD174</f>
        <v>0</v>
      </c>
      <c r="R174" s="258">
        <f>ROUNDDOWN(O174*Q174,0)</f>
        <v>0</v>
      </c>
      <c r="S174" s="4"/>
      <c r="T174" s="5"/>
      <c r="U174" s="247"/>
      <c r="V174" s="5"/>
      <c r="W174" s="45"/>
      <c r="Y174" s="152">
        <f>ROUNDDOWN(O174*Q174,0)</f>
        <v>0</v>
      </c>
      <c r="Z174" s="14"/>
      <c r="AA174" s="33"/>
      <c r="AD174" s="150">
        <f>MIN(AF174:AI174)</f>
        <v>0</v>
      </c>
      <c r="AE174" s="150">
        <f>IF(AC174="","",IF(MIN(AF174:AI174)=AI174,"見",IF(MIN(AF174:AI174)=AH174,"単価根拠表(公表価格等)","採用単価算出表")))</f>
      </c>
      <c r="AF174" s="232">
        <f>_xlfn.IFERROR(VLOOKUP(AC174,#REF!,29,0),"")</f>
      </c>
      <c r="AG174" s="232">
        <f>_xlfn.IFERROR(VLOOKUP(AC174,#REF!,29,0),"")</f>
      </c>
      <c r="AH174" s="232">
        <f>_xlfn.IFERROR(VLOOKUP(AC174,#REF!,22,0),"")</f>
      </c>
      <c r="AI174" s="232">
        <f>_xlfn.IFERROR(VLOOKUP(AC174,#REF!,3,0),"")</f>
      </c>
    </row>
    <row r="175" spans="1:27" ht="15" customHeight="1">
      <c r="A175" s="34"/>
      <c r="B175" s="312"/>
      <c r="C175" s="313"/>
      <c r="D175" s="314"/>
      <c r="E175" s="315"/>
      <c r="F175" s="316"/>
      <c r="G175" s="317"/>
      <c r="H175" s="317"/>
      <c r="I175" s="318"/>
      <c r="J175" s="318"/>
      <c r="K175" s="318"/>
      <c r="L175" s="318"/>
      <c r="M175" s="319"/>
      <c r="N175" s="320"/>
      <c r="O175" s="321"/>
      <c r="P175" s="315"/>
      <c r="Q175" s="310"/>
      <c r="R175" s="310"/>
      <c r="S175" s="61"/>
      <c r="T175" s="62">
        <f>IF(O176&lt;&gt;"",AE176,"")</f>
      </c>
      <c r="U175" s="248"/>
      <c r="V175" s="62"/>
      <c r="W175" s="63"/>
      <c r="Y175" s="152"/>
      <c r="Z175" s="14"/>
      <c r="AA175" s="33"/>
    </row>
    <row r="176" spans="1:35" ht="15" customHeight="1">
      <c r="A176" s="34"/>
      <c r="B176" s="273"/>
      <c r="C176" s="274"/>
      <c r="D176" s="257"/>
      <c r="E176" s="284"/>
      <c r="F176" s="285"/>
      <c r="G176" s="259"/>
      <c r="H176" s="259"/>
      <c r="I176" s="286"/>
      <c r="J176" s="286"/>
      <c r="K176" s="286"/>
      <c r="L176" s="287"/>
      <c r="M176" s="288"/>
      <c r="N176" s="263"/>
      <c r="O176" s="260"/>
      <c r="P176" s="284"/>
      <c r="Q176" s="258">
        <f>AD176</f>
        <v>0</v>
      </c>
      <c r="R176" s="258">
        <f>ROUNDDOWN(O176*Q176,0)</f>
        <v>0</v>
      </c>
      <c r="S176" s="4"/>
      <c r="T176" s="5"/>
      <c r="U176" s="247"/>
      <c r="V176" s="5"/>
      <c r="W176" s="45"/>
      <c r="Y176" s="152">
        <f>ROUNDDOWN(O176*Q176,0)</f>
        <v>0</v>
      </c>
      <c r="Z176" s="14"/>
      <c r="AA176" s="33"/>
      <c r="AD176" s="150">
        <f>MIN(AF176:AI176)</f>
        <v>0</v>
      </c>
      <c r="AE176" s="150">
        <f>IF(AC176="","",IF(MIN(AF176:AI176)=AI176,"見",IF(MIN(AF176:AI176)=AH176,"単価根拠表(公表価格等)","採用単価算出表")))</f>
      </c>
      <c r="AF176" s="232">
        <f>_xlfn.IFERROR(VLOOKUP(AC176,#REF!,29,0),"")</f>
      </c>
      <c r="AG176" s="232">
        <f>_xlfn.IFERROR(VLOOKUP(AC176,#REF!,29,0),"")</f>
      </c>
      <c r="AH176" s="232">
        <f>_xlfn.IFERROR(VLOOKUP(AC176,#REF!,22,0),"")</f>
      </c>
      <c r="AI176" s="232">
        <f>_xlfn.IFERROR(VLOOKUP(AC176,#REF!,3,0),"")</f>
      </c>
    </row>
    <row r="177" spans="1:27" ht="15" customHeight="1">
      <c r="A177" s="34"/>
      <c r="B177" s="266"/>
      <c r="C177" s="49"/>
      <c r="D177" s="268"/>
      <c r="E177" s="47"/>
      <c r="F177" s="50"/>
      <c r="G177" s="269"/>
      <c r="H177" s="269"/>
      <c r="I177" s="270"/>
      <c r="J177" s="270"/>
      <c r="K177" s="270"/>
      <c r="L177" s="270"/>
      <c r="M177" s="271"/>
      <c r="N177" s="262"/>
      <c r="O177" s="261"/>
      <c r="P177" s="47"/>
      <c r="Q177" s="46"/>
      <c r="R177" s="46"/>
      <c r="S177" s="7"/>
      <c r="T177" s="8">
        <f>IF(O178&lt;&gt;"",AE178,"")</f>
      </c>
      <c r="U177" s="246"/>
      <c r="V177" s="8"/>
      <c r="W177" s="31"/>
      <c r="Y177" s="152"/>
      <c r="Z177" s="14"/>
      <c r="AA177" s="33"/>
    </row>
    <row r="178" spans="1:35" ht="15" customHeight="1">
      <c r="A178" s="34"/>
      <c r="B178" s="273"/>
      <c r="C178" s="274"/>
      <c r="D178" s="257"/>
      <c r="E178" s="284"/>
      <c r="F178" s="285"/>
      <c r="G178" s="259"/>
      <c r="H178" s="259"/>
      <c r="I178" s="286"/>
      <c r="J178" s="286"/>
      <c r="K178" s="286"/>
      <c r="L178" s="287"/>
      <c r="M178" s="288"/>
      <c r="N178" s="263"/>
      <c r="O178" s="260"/>
      <c r="P178" s="284"/>
      <c r="Q178" s="258">
        <f>AD178</f>
        <v>0</v>
      </c>
      <c r="R178" s="283">
        <f>ROUNDDOWN(O178*Q178,0)</f>
        <v>0</v>
      </c>
      <c r="S178" s="4"/>
      <c r="T178" s="5"/>
      <c r="U178" s="247"/>
      <c r="V178" s="5"/>
      <c r="W178" s="45"/>
      <c r="Y178" s="152">
        <f>ROUNDDOWN(O178*Q178,0)</f>
        <v>0</v>
      </c>
      <c r="Z178" s="14"/>
      <c r="AA178" s="33"/>
      <c r="AD178" s="150">
        <f>MIN(AF178:AI178)</f>
        <v>0</v>
      </c>
      <c r="AE178" s="150">
        <f>IF(AC178="","",IF(MIN(AF178:AI178)=AI178,"見",IF(MIN(AF178:AI178)=AH178,"単価根拠表(公表価格等)","採用単価算出表")))</f>
      </c>
      <c r="AF178" s="232">
        <f>_xlfn.IFERROR(VLOOKUP(AC178,#REF!,29,0),"")</f>
      </c>
      <c r="AG178" s="232">
        <f>_xlfn.IFERROR(VLOOKUP(AC178,#REF!,29,0),"")</f>
      </c>
      <c r="AH178" s="232">
        <f>_xlfn.IFERROR(VLOOKUP(AC178,#REF!,22,0),"")</f>
      </c>
      <c r="AI178" s="232">
        <f>_xlfn.IFERROR(VLOOKUP(AC178,#REF!,3,0),"")</f>
      </c>
    </row>
    <row r="179" spans="1:27" ht="15" customHeight="1">
      <c r="A179" s="34"/>
      <c r="B179" s="266"/>
      <c r="C179" s="49"/>
      <c r="D179" s="268"/>
      <c r="E179" s="47"/>
      <c r="F179" s="50"/>
      <c r="G179" s="269"/>
      <c r="H179" s="269"/>
      <c r="I179" s="270"/>
      <c r="J179" s="270"/>
      <c r="K179" s="270"/>
      <c r="L179" s="270"/>
      <c r="M179" s="271"/>
      <c r="N179" s="262"/>
      <c r="O179" s="261"/>
      <c r="P179" s="47"/>
      <c r="Q179" s="46"/>
      <c r="R179" s="46"/>
      <c r="S179" s="7"/>
      <c r="T179" s="8">
        <f>IF(O180&lt;&gt;"",AE180,"")</f>
      </c>
      <c r="U179" s="246"/>
      <c r="V179" s="8"/>
      <c r="W179" s="31"/>
      <c r="Y179" s="152"/>
      <c r="Z179" s="14"/>
      <c r="AA179" s="33"/>
    </row>
    <row r="180" spans="1:35" ht="15" customHeight="1">
      <c r="A180" s="34"/>
      <c r="B180" s="273"/>
      <c r="C180" s="274"/>
      <c r="D180" s="257"/>
      <c r="E180" s="284"/>
      <c r="F180" s="285"/>
      <c r="G180" s="259"/>
      <c r="H180" s="259"/>
      <c r="I180" s="286"/>
      <c r="J180" s="286"/>
      <c r="K180" s="286"/>
      <c r="L180" s="287"/>
      <c r="M180" s="288"/>
      <c r="N180" s="263"/>
      <c r="O180" s="260"/>
      <c r="P180" s="284"/>
      <c r="Q180" s="258">
        <f>AD180</f>
        <v>0</v>
      </c>
      <c r="R180" s="258">
        <f>ROUNDDOWN(O180*Q180,0)</f>
        <v>0</v>
      </c>
      <c r="S180" s="4"/>
      <c r="T180" s="5"/>
      <c r="U180" s="247"/>
      <c r="V180" s="5"/>
      <c r="W180" s="45"/>
      <c r="Y180" s="152">
        <f>ROUNDDOWN(O180*Q180,0)</f>
        <v>0</v>
      </c>
      <c r="Z180" s="14"/>
      <c r="AA180" s="33"/>
      <c r="AD180" s="150">
        <f>MIN(AF180:AI180)</f>
        <v>0</v>
      </c>
      <c r="AE180" s="150">
        <f>IF(AC180="","",IF(MIN(AF180:AI180)=AI180,"見",IF(MIN(AF180:AI180)=AH180,"単価根拠表(公表価格等)","採用単価算出表")))</f>
      </c>
      <c r="AF180" s="232">
        <f>_xlfn.IFERROR(VLOOKUP(AC180,#REF!,29,0),"")</f>
      </c>
      <c r="AG180" s="232">
        <f>_xlfn.IFERROR(VLOOKUP(AC180,#REF!,29,0),"")</f>
      </c>
      <c r="AH180" s="232">
        <f>_xlfn.IFERROR(VLOOKUP(AC180,#REF!,22,0),"")</f>
      </c>
      <c r="AI180" s="232">
        <f>_xlfn.IFERROR(VLOOKUP(AC180,#REF!,3,0),"")</f>
      </c>
    </row>
    <row r="181" spans="1:27" ht="15" customHeight="1">
      <c r="A181" s="34"/>
      <c r="B181" s="266"/>
      <c r="C181" s="49"/>
      <c r="D181" s="268"/>
      <c r="E181" s="47"/>
      <c r="F181" s="50"/>
      <c r="G181" s="269"/>
      <c r="H181" s="269"/>
      <c r="I181" s="270"/>
      <c r="J181" s="270"/>
      <c r="K181" s="270"/>
      <c r="L181" s="270"/>
      <c r="M181" s="271"/>
      <c r="N181" s="262"/>
      <c r="O181" s="261"/>
      <c r="P181" s="47"/>
      <c r="Q181" s="46"/>
      <c r="R181" s="46"/>
      <c r="S181" s="7"/>
      <c r="T181" s="8">
        <f>IF(O182&lt;&gt;"",AE182,"")</f>
      </c>
      <c r="U181" s="246"/>
      <c r="V181" s="8"/>
      <c r="W181" s="31"/>
      <c r="Y181" s="152"/>
      <c r="Z181" s="14"/>
      <c r="AA181" s="33"/>
    </row>
    <row r="182" spans="1:35" ht="15" customHeight="1">
      <c r="A182" s="34"/>
      <c r="B182" s="273"/>
      <c r="C182" s="274"/>
      <c r="D182" s="257"/>
      <c r="E182" s="284"/>
      <c r="F182" s="285"/>
      <c r="G182" s="259"/>
      <c r="H182" s="259"/>
      <c r="I182" s="286"/>
      <c r="J182" s="286"/>
      <c r="K182" s="286"/>
      <c r="L182" s="287"/>
      <c r="M182" s="288"/>
      <c r="N182" s="263"/>
      <c r="O182" s="260"/>
      <c r="P182" s="284"/>
      <c r="Q182" s="258">
        <f>AD182</f>
        <v>0</v>
      </c>
      <c r="R182" s="258">
        <f>ROUNDDOWN(O182*Q182,0)</f>
        <v>0</v>
      </c>
      <c r="S182" s="4"/>
      <c r="T182" s="5"/>
      <c r="U182" s="247"/>
      <c r="V182" s="5"/>
      <c r="W182" s="45"/>
      <c r="Y182" s="152">
        <f>ROUNDDOWN(O182*Q182,0)</f>
        <v>0</v>
      </c>
      <c r="Z182" s="14"/>
      <c r="AA182" s="33"/>
      <c r="AD182" s="150">
        <f>MIN(AF182:AI182)</f>
        <v>0</v>
      </c>
      <c r="AE182" s="150">
        <f>IF(AC182="","",IF(MIN(AF182:AI182)=AI182,"見",IF(MIN(AF182:AI182)=AH182,"単価根拠表(公表価格等)","採用単価算出表")))</f>
      </c>
      <c r="AF182" s="232">
        <f>_xlfn.IFERROR(VLOOKUP(AC182,#REF!,29,0),"")</f>
      </c>
      <c r="AG182" s="232">
        <f>_xlfn.IFERROR(VLOOKUP(AC182,#REF!,29,0),"")</f>
      </c>
      <c r="AH182" s="232">
        <f>_xlfn.IFERROR(VLOOKUP(AC182,#REF!,22,0),"")</f>
      </c>
      <c r="AI182" s="232">
        <f>_xlfn.IFERROR(VLOOKUP(AC182,#REF!,3,0),"")</f>
      </c>
    </row>
    <row r="183" spans="1:27" ht="15" customHeight="1">
      <c r="A183" s="34"/>
      <c r="B183" s="266"/>
      <c r="C183" s="49"/>
      <c r="D183" s="268"/>
      <c r="E183" s="47"/>
      <c r="F183" s="50"/>
      <c r="G183" s="269"/>
      <c r="H183" s="269"/>
      <c r="I183" s="270"/>
      <c r="J183" s="270"/>
      <c r="K183" s="270"/>
      <c r="L183" s="270"/>
      <c r="M183" s="271"/>
      <c r="N183" s="262"/>
      <c r="O183" s="261"/>
      <c r="P183" s="47"/>
      <c r="Q183" s="46"/>
      <c r="R183" s="46"/>
      <c r="S183" s="7"/>
      <c r="T183" s="8">
        <f>IF(O184&lt;&gt;"",AE184,"")</f>
      </c>
      <c r="U183" s="246"/>
      <c r="V183" s="8"/>
      <c r="W183" s="31"/>
      <c r="Y183" s="152"/>
      <c r="Z183" s="14"/>
      <c r="AA183" s="33"/>
    </row>
    <row r="184" spans="1:35" ht="15" customHeight="1">
      <c r="A184" s="34"/>
      <c r="B184" s="273"/>
      <c r="C184" s="274"/>
      <c r="D184" s="257"/>
      <c r="E184" s="284"/>
      <c r="F184" s="285"/>
      <c r="G184" s="259"/>
      <c r="H184" s="259"/>
      <c r="I184" s="286"/>
      <c r="J184" s="286"/>
      <c r="K184" s="286"/>
      <c r="L184" s="287"/>
      <c r="M184" s="288"/>
      <c r="N184" s="263"/>
      <c r="O184" s="260"/>
      <c r="P184" s="284"/>
      <c r="Q184" s="258">
        <f>AD184</f>
        <v>0</v>
      </c>
      <c r="R184" s="258">
        <f>ROUNDDOWN(O184*Q184,0)</f>
        <v>0</v>
      </c>
      <c r="S184" s="4"/>
      <c r="T184" s="5"/>
      <c r="U184" s="247"/>
      <c r="V184" s="5"/>
      <c r="W184" s="45"/>
      <c r="Y184" s="152">
        <f>ROUNDDOWN(O184*Q184,0)</f>
        <v>0</v>
      </c>
      <c r="Z184" s="14"/>
      <c r="AA184" s="33"/>
      <c r="AD184" s="150">
        <f>MIN(AF184:AI184)</f>
        <v>0</v>
      </c>
      <c r="AE184" s="150">
        <f>IF(AC184="","",IF(MIN(AF184:AI184)=AI184,"見",IF(MIN(AF184:AI184)=AH184,"単価根拠表(公表価格等)","採用単価算出表")))</f>
      </c>
      <c r="AF184" s="232">
        <f>_xlfn.IFERROR(VLOOKUP(AC184,#REF!,29,0),"")</f>
      </c>
      <c r="AG184" s="232">
        <f>_xlfn.IFERROR(VLOOKUP(AC184,#REF!,29,0),"")</f>
      </c>
      <c r="AH184" s="232">
        <f>_xlfn.IFERROR(VLOOKUP(AC184,#REF!,22,0),"")</f>
      </c>
      <c r="AI184" s="232">
        <f>_xlfn.IFERROR(VLOOKUP(AC184,#REF!,3,0),"")</f>
      </c>
    </row>
    <row r="185" spans="1:27" ht="15" customHeight="1">
      <c r="A185" s="34"/>
      <c r="B185" s="266"/>
      <c r="C185" s="49"/>
      <c r="D185" s="268"/>
      <c r="E185" s="47"/>
      <c r="F185" s="50"/>
      <c r="G185" s="269"/>
      <c r="H185" s="269"/>
      <c r="I185" s="270"/>
      <c r="J185" s="270"/>
      <c r="K185" s="270"/>
      <c r="L185" s="270"/>
      <c r="M185" s="271"/>
      <c r="N185" s="262"/>
      <c r="O185" s="261"/>
      <c r="P185" s="47"/>
      <c r="Q185" s="46"/>
      <c r="R185" s="46"/>
      <c r="S185" s="7"/>
      <c r="T185" s="8">
        <f>IF(O186&lt;&gt;"",AE186,"")</f>
      </c>
      <c r="U185" s="246"/>
      <c r="V185" s="8"/>
      <c r="W185" s="31"/>
      <c r="Y185" s="152"/>
      <c r="Z185" s="14"/>
      <c r="AA185" s="33"/>
    </row>
    <row r="186" spans="1:35" ht="15" customHeight="1">
      <c r="A186" s="34"/>
      <c r="B186" s="273"/>
      <c r="C186" s="274"/>
      <c r="D186" s="257"/>
      <c r="E186" s="284"/>
      <c r="F186" s="285"/>
      <c r="G186" s="259"/>
      <c r="H186" s="259"/>
      <c r="I186" s="286"/>
      <c r="J186" s="286"/>
      <c r="K186" s="286"/>
      <c r="L186" s="287"/>
      <c r="M186" s="288"/>
      <c r="N186" s="263"/>
      <c r="O186" s="260"/>
      <c r="P186" s="284"/>
      <c r="Q186" s="258">
        <f>AD186</f>
        <v>0</v>
      </c>
      <c r="R186" s="258">
        <f>ROUNDDOWN(O186*Q186,0)</f>
        <v>0</v>
      </c>
      <c r="S186" s="4"/>
      <c r="T186" s="5"/>
      <c r="U186" s="247"/>
      <c r="V186" s="5"/>
      <c r="W186" s="45"/>
      <c r="Y186" s="152">
        <f>ROUNDDOWN(O186*Q186,0)</f>
        <v>0</v>
      </c>
      <c r="Z186" s="14"/>
      <c r="AA186" s="33"/>
      <c r="AD186" s="150">
        <f>MIN(AF186:AI186)</f>
        <v>0</v>
      </c>
      <c r="AE186" s="150">
        <f>IF(AC186="","",IF(MIN(AF186:AI186)=AI186,"見",IF(MIN(AF186:AI186)=AH186,"単価根拠表(公表価格等)","採用単価算出表")))</f>
      </c>
      <c r="AF186" s="232">
        <f>_xlfn.IFERROR(VLOOKUP(AC186,#REF!,29,0),"")</f>
      </c>
      <c r="AG186" s="232">
        <f>_xlfn.IFERROR(VLOOKUP(AC186,#REF!,29,0),"")</f>
      </c>
      <c r="AH186" s="232">
        <f>_xlfn.IFERROR(VLOOKUP(AC186,#REF!,22,0),"")</f>
      </c>
      <c r="AI186" s="232">
        <f>_xlfn.IFERROR(VLOOKUP(AC186,#REF!,3,0),"")</f>
      </c>
    </row>
    <row r="187" spans="1:27" ht="15" customHeight="1">
      <c r="A187" s="34"/>
      <c r="B187" s="266"/>
      <c r="C187" s="49"/>
      <c r="D187" s="268"/>
      <c r="E187" s="47"/>
      <c r="F187" s="50"/>
      <c r="G187" s="269"/>
      <c r="H187" s="269"/>
      <c r="I187" s="270"/>
      <c r="J187" s="270"/>
      <c r="K187" s="270"/>
      <c r="L187" s="270"/>
      <c r="M187" s="271"/>
      <c r="N187" s="262"/>
      <c r="O187" s="261"/>
      <c r="P187" s="47"/>
      <c r="Q187" s="46"/>
      <c r="R187" s="46"/>
      <c r="S187" s="7"/>
      <c r="T187" s="8">
        <f>IF(O188&lt;&gt;"",AE188,"")</f>
      </c>
      <c r="U187" s="246"/>
      <c r="V187" s="8"/>
      <c r="W187" s="31"/>
      <c r="Y187" s="152"/>
      <c r="Z187" s="14"/>
      <c r="AA187" s="33"/>
    </row>
    <row r="188" spans="1:35" ht="15" customHeight="1">
      <c r="A188" s="34"/>
      <c r="B188" s="273"/>
      <c r="C188" s="274"/>
      <c r="D188" s="257"/>
      <c r="E188" s="284"/>
      <c r="F188" s="285"/>
      <c r="G188" s="259"/>
      <c r="H188" s="259"/>
      <c r="I188" s="286"/>
      <c r="J188" s="286"/>
      <c r="K188" s="286"/>
      <c r="L188" s="287"/>
      <c r="M188" s="288"/>
      <c r="N188" s="263"/>
      <c r="O188" s="260"/>
      <c r="P188" s="284"/>
      <c r="Q188" s="258">
        <f>AD188</f>
        <v>0</v>
      </c>
      <c r="R188" s="258">
        <f>ROUNDDOWN(O188*Q188,0)</f>
        <v>0</v>
      </c>
      <c r="S188" s="4"/>
      <c r="T188" s="5"/>
      <c r="U188" s="247"/>
      <c r="V188" s="5"/>
      <c r="W188" s="45"/>
      <c r="Y188" s="152">
        <f>ROUNDDOWN(O188*Q188,0)</f>
        <v>0</v>
      </c>
      <c r="Z188" s="14"/>
      <c r="AA188" s="33"/>
      <c r="AD188" s="150">
        <f>MIN(AF188:AI188)</f>
        <v>0</v>
      </c>
      <c r="AE188" s="150">
        <f>IF(AC188="","",IF(MIN(AF188:AI188)=AI188,"見",IF(MIN(AF188:AI188)=AH188,"単価根拠表(公表価格等)","採用単価算出表")))</f>
      </c>
      <c r="AF188" s="232">
        <f>_xlfn.IFERROR(VLOOKUP(AC188,#REF!,29,0),"")</f>
      </c>
      <c r="AG188" s="232">
        <f>_xlfn.IFERROR(VLOOKUP(AC188,#REF!,29,0),"")</f>
      </c>
      <c r="AH188" s="232">
        <f>_xlfn.IFERROR(VLOOKUP(AC188,#REF!,22,0),"")</f>
      </c>
      <c r="AI188" s="232">
        <f>_xlfn.IFERROR(VLOOKUP(AC188,#REF!,3,0),"")</f>
      </c>
    </row>
    <row r="189" spans="1:27" ht="15" customHeight="1">
      <c r="A189" s="34"/>
      <c r="B189" s="266"/>
      <c r="C189" s="49"/>
      <c r="D189" s="268"/>
      <c r="E189" s="47"/>
      <c r="F189" s="50"/>
      <c r="G189" s="269"/>
      <c r="H189" s="269"/>
      <c r="I189" s="270"/>
      <c r="J189" s="270"/>
      <c r="K189" s="270"/>
      <c r="L189" s="270"/>
      <c r="M189" s="271"/>
      <c r="N189" s="262"/>
      <c r="O189" s="261"/>
      <c r="P189" s="47"/>
      <c r="Q189" s="46"/>
      <c r="R189" s="46"/>
      <c r="S189" s="7"/>
      <c r="T189" s="8">
        <f>IF(O190&lt;&gt;"",AE190,"")</f>
      </c>
      <c r="U189" s="246"/>
      <c r="V189" s="8"/>
      <c r="W189" s="31"/>
      <c r="Y189" s="152"/>
      <c r="Z189" s="14"/>
      <c r="AA189" s="33"/>
    </row>
    <row r="190" spans="1:35" ht="15" customHeight="1">
      <c r="A190" s="34"/>
      <c r="B190" s="273"/>
      <c r="C190" s="274"/>
      <c r="D190" s="257"/>
      <c r="E190" s="284"/>
      <c r="F190" s="285"/>
      <c r="G190" s="259"/>
      <c r="H190" s="259"/>
      <c r="I190" s="286"/>
      <c r="J190" s="286"/>
      <c r="K190" s="286"/>
      <c r="L190" s="287"/>
      <c r="M190" s="288"/>
      <c r="N190" s="263"/>
      <c r="O190" s="260"/>
      <c r="P190" s="284"/>
      <c r="Q190" s="258">
        <f>AD190</f>
        <v>0</v>
      </c>
      <c r="R190" s="258">
        <f>ROUNDDOWN(O190*Q190,0)</f>
        <v>0</v>
      </c>
      <c r="S190" s="4"/>
      <c r="T190" s="5"/>
      <c r="U190" s="247"/>
      <c r="V190" s="5"/>
      <c r="W190" s="45"/>
      <c r="Y190" s="152">
        <f>ROUNDDOWN(O190*Q190,0)</f>
        <v>0</v>
      </c>
      <c r="Z190" s="14"/>
      <c r="AA190" s="33"/>
      <c r="AD190" s="150">
        <f>MIN(AF190:AI190)</f>
        <v>0</v>
      </c>
      <c r="AE190" s="150">
        <f>IF(AC190="","",IF(MIN(AF190:AI190)=AI190,"見",IF(MIN(AF190:AI190)=AH190,"単価根拠表(公表価格等)","採用単価算出表")))</f>
      </c>
      <c r="AF190" s="232">
        <f>_xlfn.IFERROR(VLOOKUP(AC190,#REF!,29,0),"")</f>
      </c>
      <c r="AG190" s="232">
        <f>_xlfn.IFERROR(VLOOKUP(AC190,#REF!,29,0),"")</f>
      </c>
      <c r="AH190" s="232">
        <f>_xlfn.IFERROR(VLOOKUP(AC190,#REF!,22,0),"")</f>
      </c>
      <c r="AI190" s="232">
        <f>_xlfn.IFERROR(VLOOKUP(AC190,#REF!,3,0),"")</f>
      </c>
    </row>
    <row r="191" spans="1:27" ht="15" customHeight="1">
      <c r="A191" s="34"/>
      <c r="B191" s="266"/>
      <c r="C191" s="49"/>
      <c r="D191" s="268"/>
      <c r="E191" s="47"/>
      <c r="F191" s="50"/>
      <c r="G191" s="269"/>
      <c r="H191" s="269"/>
      <c r="I191" s="270"/>
      <c r="J191" s="270"/>
      <c r="K191" s="270"/>
      <c r="L191" s="270"/>
      <c r="M191" s="271"/>
      <c r="N191" s="262"/>
      <c r="O191" s="261"/>
      <c r="P191" s="47"/>
      <c r="Q191" s="46"/>
      <c r="R191" s="310"/>
      <c r="S191" s="7"/>
      <c r="T191" s="8">
        <f>IF(O192&lt;&gt;"",AE192,"")</f>
      </c>
      <c r="U191" s="246"/>
      <c r="V191" s="8"/>
      <c r="W191" s="31"/>
      <c r="Y191" s="152"/>
      <c r="Z191" s="14"/>
      <c r="AA191" s="33"/>
    </row>
    <row r="192" spans="1:35" ht="15" customHeight="1">
      <c r="A192" s="34"/>
      <c r="B192" s="273"/>
      <c r="C192" s="274"/>
      <c r="D192" s="257"/>
      <c r="E192" s="284"/>
      <c r="F192" s="285"/>
      <c r="G192" s="259"/>
      <c r="H192" s="259"/>
      <c r="I192" s="286"/>
      <c r="J192" s="286"/>
      <c r="K192" s="286"/>
      <c r="L192" s="287"/>
      <c r="M192" s="288"/>
      <c r="N192" s="263"/>
      <c r="O192" s="260"/>
      <c r="P192" s="284"/>
      <c r="Q192" s="258">
        <f>AD192</f>
        <v>0</v>
      </c>
      <c r="R192" s="258">
        <f>ROUNDDOWN(O192*Q192,0)</f>
        <v>0</v>
      </c>
      <c r="S192" s="4"/>
      <c r="T192" s="5"/>
      <c r="U192" s="247"/>
      <c r="V192" s="5"/>
      <c r="W192" s="45"/>
      <c r="Y192" s="152">
        <f>ROUNDDOWN(O192*Q192,0)</f>
        <v>0</v>
      </c>
      <c r="Z192" s="14"/>
      <c r="AA192" s="33"/>
      <c r="AD192" s="150">
        <f>MIN(AF192:AI192)</f>
        <v>0</v>
      </c>
      <c r="AE192" s="150">
        <f>IF(AC192="","",IF(MIN(AF192:AI192)=AI192,"見",IF(MIN(AF192:AI192)=AH192,"単価根拠表(公表価格等)","採用単価算出表")))</f>
      </c>
      <c r="AF192" s="232">
        <f>_xlfn.IFERROR(VLOOKUP(AC192,#REF!,29,0),"")</f>
      </c>
      <c r="AG192" s="232">
        <f>_xlfn.IFERROR(VLOOKUP(AC192,#REF!,29,0),"")</f>
      </c>
      <c r="AH192" s="232">
        <f>_xlfn.IFERROR(VLOOKUP(AC192,#REF!,22,0),"")</f>
      </c>
      <c r="AI192" s="232">
        <f>_xlfn.IFERROR(VLOOKUP(AC192,#REF!,3,0),"")</f>
      </c>
    </row>
    <row r="193" spans="1:27" ht="15" customHeight="1">
      <c r="A193" s="34"/>
      <c r="B193" s="266"/>
      <c r="C193" s="49"/>
      <c r="D193" s="268"/>
      <c r="E193" s="47"/>
      <c r="F193" s="50"/>
      <c r="G193" s="269"/>
      <c r="H193" s="269"/>
      <c r="I193" s="270"/>
      <c r="J193" s="270"/>
      <c r="K193" s="270"/>
      <c r="L193" s="270"/>
      <c r="M193" s="271"/>
      <c r="N193" s="262"/>
      <c r="O193" s="261"/>
      <c r="P193" s="47"/>
      <c r="Q193" s="46"/>
      <c r="R193" s="46"/>
      <c r="S193" s="7"/>
      <c r="T193" s="8">
        <f>IF(O194&lt;&gt;"",AE194,"")</f>
      </c>
      <c r="U193" s="246"/>
      <c r="V193" s="8"/>
      <c r="W193" s="31"/>
      <c r="Y193" s="152"/>
      <c r="Z193" s="14"/>
      <c r="AA193" s="33"/>
    </row>
    <row r="194" spans="1:35" ht="15" customHeight="1">
      <c r="A194" s="34"/>
      <c r="B194" s="273"/>
      <c r="C194" s="274"/>
      <c r="D194" s="257"/>
      <c r="E194" s="284"/>
      <c r="F194" s="285"/>
      <c r="G194" s="359"/>
      <c r="H194" s="259"/>
      <c r="I194" s="286"/>
      <c r="J194" s="286"/>
      <c r="K194" s="286"/>
      <c r="L194" s="287"/>
      <c r="M194" s="288"/>
      <c r="N194" s="263"/>
      <c r="O194" s="260"/>
      <c r="P194" s="284"/>
      <c r="Q194" s="258">
        <f>AD194</f>
        <v>0</v>
      </c>
      <c r="R194" s="258">
        <f>SUBTOTAL(9,R165:R192)</f>
        <v>0</v>
      </c>
      <c r="S194" s="4"/>
      <c r="T194" s="5"/>
      <c r="U194" s="247"/>
      <c r="V194" s="5"/>
      <c r="W194" s="45"/>
      <c r="Y194" s="152">
        <f>ROUNDDOWN(O194*Q194,0)</f>
        <v>0</v>
      </c>
      <c r="Z194" s="14"/>
      <c r="AA194" s="33"/>
      <c r="AD194" s="150">
        <f>MIN(AF194:AI194)</f>
        <v>0</v>
      </c>
      <c r="AE194" s="150">
        <f>IF(AC194="","",IF(MIN(AF194:AI194)=AI194,"見",IF(MIN(AF194:AI194)=AH194,"単価根拠表(公表価格等)","採用単価算出表")))</f>
      </c>
      <c r="AF194" s="232">
        <f>_xlfn.IFERROR(VLOOKUP(AC194,#REF!,29,0),"")</f>
      </c>
      <c r="AG194" s="232">
        <f>_xlfn.IFERROR(VLOOKUP(AC194,#REF!,29,0),"")</f>
      </c>
      <c r="AH194" s="232">
        <f>_xlfn.IFERROR(VLOOKUP(AC194,#REF!,22,0),"")</f>
      </c>
      <c r="AI194" s="232">
        <f>_xlfn.IFERROR(VLOOKUP(AC194,#REF!,3,0),"")</f>
      </c>
    </row>
    <row r="195" spans="1:27" ht="15" customHeight="1">
      <c r="A195" s="34"/>
      <c r="B195" s="266"/>
      <c r="C195" s="49"/>
      <c r="D195" s="268"/>
      <c r="E195" s="47"/>
      <c r="F195" s="50"/>
      <c r="G195" s="269"/>
      <c r="H195" s="269"/>
      <c r="I195" s="270"/>
      <c r="J195" s="270"/>
      <c r="K195" s="270"/>
      <c r="L195" s="270"/>
      <c r="M195" s="271"/>
      <c r="N195" s="262"/>
      <c r="O195" s="261"/>
      <c r="P195" s="47"/>
      <c r="Q195" s="46"/>
      <c r="R195" s="46"/>
      <c r="S195" s="7"/>
      <c r="T195" s="8">
        <f>IF(O196&lt;&gt;"",AE196,"")</f>
      </c>
      <c r="U195" s="246"/>
      <c r="V195" s="8"/>
      <c r="W195" s="31"/>
      <c r="Y195" s="152"/>
      <c r="Z195" s="14"/>
      <c r="AA195" s="33"/>
    </row>
    <row r="196" spans="1:35" ht="15" customHeight="1">
      <c r="A196" s="26" t="s">
        <v>1</v>
      </c>
      <c r="B196" s="289"/>
      <c r="C196" s="290"/>
      <c r="D196" s="291"/>
      <c r="E196" s="292"/>
      <c r="F196" s="293"/>
      <c r="G196" s="294"/>
      <c r="H196" s="294"/>
      <c r="I196" s="295"/>
      <c r="J196" s="295"/>
      <c r="K196" s="295"/>
      <c r="L196" s="296"/>
      <c r="M196" s="297"/>
      <c r="N196" s="298"/>
      <c r="O196" s="299"/>
      <c r="P196" s="292"/>
      <c r="Q196" s="300">
        <f>AD196</f>
        <v>0</v>
      </c>
      <c r="R196" s="300">
        <f>ROUNDDOWN(O196*Q196,0)</f>
        <v>0</v>
      </c>
      <c r="S196" s="55"/>
      <c r="T196" s="56"/>
      <c r="U196" s="233">
        <f>IF($Y$1=1,"",SUBTOTAL(9,R165:R196))</f>
        <v>0</v>
      </c>
      <c r="V196" s="56"/>
      <c r="W196" s="57"/>
      <c r="Y196" s="152">
        <f>ROUNDDOWN(O196*Q196,0)</f>
        <v>0</v>
      </c>
      <c r="Z196" s="14"/>
      <c r="AA196" s="33"/>
      <c r="AD196" s="150">
        <f>MIN(AF196:AI196)</f>
        <v>0</v>
      </c>
      <c r="AE196" s="150">
        <f>IF(AC196="","",IF(MIN(AF196:AI196)=AI196,"見",IF(MIN(AF196:AI196)=AH196,"単価根拠表(公表価格等)","採用単価算出表")))</f>
      </c>
      <c r="AF196" s="232">
        <f>_xlfn.IFERROR(VLOOKUP(AC196,#REF!,29,0),"")</f>
      </c>
      <c r="AG196" s="232">
        <f>_xlfn.IFERROR(VLOOKUP(AC196,#REF!,29,0),"")</f>
      </c>
      <c r="AH196" s="232">
        <f>_xlfn.IFERROR(VLOOKUP(AC196,#REF!,22,0),"")</f>
      </c>
      <c r="AI196" s="232">
        <f>_xlfn.IFERROR(VLOOKUP(AC196,#REF!,3,0),"")</f>
      </c>
    </row>
    <row r="197" spans="1:27" ht="15" customHeight="1">
      <c r="A197" s="26" t="s">
        <v>0</v>
      </c>
      <c r="B197" s="301"/>
      <c r="C197" s="267"/>
      <c r="D197" s="302"/>
      <c r="E197" s="272"/>
      <c r="F197" s="303"/>
      <c r="G197" s="304"/>
      <c r="H197" s="304"/>
      <c r="I197" s="305"/>
      <c r="J197" s="305"/>
      <c r="K197" s="305"/>
      <c r="L197" s="305"/>
      <c r="M197" s="306"/>
      <c r="N197" s="307"/>
      <c r="O197" s="308"/>
      <c r="P197" s="272"/>
      <c r="Q197" s="309"/>
      <c r="R197" s="309"/>
      <c r="S197" s="58"/>
      <c r="T197" s="30">
        <f>IF(O198&lt;&gt;"",AE198,"")</f>
      </c>
      <c r="U197" s="244"/>
      <c r="V197" s="30"/>
      <c r="W197" s="59"/>
      <c r="Y197" s="152"/>
      <c r="Z197" s="14"/>
      <c r="AA197" s="33"/>
    </row>
    <row r="198" spans="1:35" ht="15" customHeight="1">
      <c r="A198" s="34">
        <f>1+A166</f>
        <v>7</v>
      </c>
      <c r="B198" s="273"/>
      <c r="C198" s="274"/>
      <c r="D198" s="257"/>
      <c r="E198" s="275"/>
      <c r="F198" s="276"/>
      <c r="G198" s="277"/>
      <c r="H198" s="277"/>
      <c r="I198" s="278"/>
      <c r="J198" s="278"/>
      <c r="K198" s="278"/>
      <c r="L198" s="279"/>
      <c r="M198" s="280"/>
      <c r="N198" s="281"/>
      <c r="O198" s="282"/>
      <c r="P198" s="275"/>
      <c r="Q198" s="283">
        <f>AD198</f>
        <v>0</v>
      </c>
      <c r="R198" s="258">
        <f>ROUNDDOWN(O198*Q198,0)</f>
        <v>0</v>
      </c>
      <c r="S198" s="4"/>
      <c r="T198" s="5"/>
      <c r="U198" s="247"/>
      <c r="V198" s="5"/>
      <c r="W198" s="45"/>
      <c r="Y198" s="152">
        <f>ROUNDDOWN(O198*Q198,0)</f>
        <v>0</v>
      </c>
      <c r="Z198" s="14"/>
      <c r="AA198" s="33"/>
      <c r="AD198" s="150">
        <f>MIN(AF198:AI198)</f>
        <v>0</v>
      </c>
      <c r="AE198" s="150">
        <f>IF(AC198="","",IF(MIN(AF198:AI198)=AI198,"見",IF(MIN(AF198:AI198)=AH198,"単価根拠表(公表価格等)","採用単価算出表")))</f>
      </c>
      <c r="AF198" s="232">
        <f>_xlfn.IFERROR(VLOOKUP(AC198,#REF!,29,0),"")</f>
      </c>
      <c r="AG198" s="232">
        <f>_xlfn.IFERROR(VLOOKUP(AC198,#REF!,29,0),"")</f>
      </c>
      <c r="AH198" s="232">
        <f>_xlfn.IFERROR(VLOOKUP(AC198,#REF!,22,0),"")</f>
      </c>
      <c r="AI198" s="232">
        <f>_xlfn.IFERROR(VLOOKUP(AC198,#REF!,3,0),"")</f>
      </c>
    </row>
    <row r="199" spans="1:27" ht="15" customHeight="1">
      <c r="A199" s="34"/>
      <c r="B199" s="266"/>
      <c r="C199" s="49"/>
      <c r="D199" s="268"/>
      <c r="E199" s="47"/>
      <c r="F199" s="50"/>
      <c r="G199" s="269"/>
      <c r="H199" s="269"/>
      <c r="I199" s="270"/>
      <c r="J199" s="270"/>
      <c r="K199" s="270"/>
      <c r="L199" s="270"/>
      <c r="M199" s="271"/>
      <c r="N199" s="262"/>
      <c r="O199" s="261"/>
      <c r="P199" s="47"/>
      <c r="Q199" s="46"/>
      <c r="R199" s="46"/>
      <c r="S199" s="7"/>
      <c r="T199" s="8">
        <f>IF(O200&lt;&gt;"",AE200,"")</f>
      </c>
      <c r="U199" s="246"/>
      <c r="V199" s="8"/>
      <c r="W199" s="31"/>
      <c r="Y199" s="152"/>
      <c r="Z199" s="14"/>
      <c r="AA199" s="33"/>
    </row>
    <row r="200" spans="1:35" ht="15" customHeight="1">
      <c r="A200" s="34"/>
      <c r="B200" s="273"/>
      <c r="C200" s="274"/>
      <c r="D200" s="257"/>
      <c r="E200" s="284"/>
      <c r="F200" s="285"/>
      <c r="G200" s="259"/>
      <c r="H200" s="259"/>
      <c r="I200" s="286"/>
      <c r="J200" s="286"/>
      <c r="K200" s="286"/>
      <c r="L200" s="287"/>
      <c r="M200" s="288"/>
      <c r="N200" s="263"/>
      <c r="O200" s="260"/>
      <c r="P200" s="284"/>
      <c r="Q200" s="258">
        <f>AD200</f>
        <v>0</v>
      </c>
      <c r="R200" s="283">
        <f>ROUNDDOWN(O200*Q200,0)</f>
        <v>0</v>
      </c>
      <c r="S200" s="4"/>
      <c r="T200" s="5"/>
      <c r="U200" s="247"/>
      <c r="V200" s="5"/>
      <c r="W200" s="45"/>
      <c r="Y200" s="152">
        <f>ROUNDDOWN(O200*Q200,0)</f>
        <v>0</v>
      </c>
      <c r="Z200" s="14"/>
      <c r="AA200" s="33"/>
      <c r="AD200" s="150">
        <f>MIN(AF200:AI200)</f>
        <v>0</v>
      </c>
      <c r="AE200" s="150">
        <f>IF(AC200="","",IF(MIN(AF200:AI200)=AI200,"見",IF(MIN(AF200:AI200)=AH200,"単価根拠表(公表価格等)","採用単価算出表")))</f>
      </c>
      <c r="AF200" s="232">
        <f>_xlfn.IFERROR(VLOOKUP(AC200,#REF!,29,0),"")</f>
      </c>
      <c r="AG200" s="232">
        <f>_xlfn.IFERROR(VLOOKUP(AC200,#REF!,29,0),"")</f>
      </c>
      <c r="AH200" s="232">
        <f>_xlfn.IFERROR(VLOOKUP(AC200,#REF!,22,0),"")</f>
      </c>
      <c r="AI200" s="232">
        <f>_xlfn.IFERROR(VLOOKUP(AC200,#REF!,3,0),"")</f>
      </c>
    </row>
    <row r="201" spans="1:27" ht="15" customHeight="1">
      <c r="A201" s="34"/>
      <c r="B201" s="266"/>
      <c r="C201" s="49"/>
      <c r="D201" s="268"/>
      <c r="E201" s="47"/>
      <c r="F201" s="50"/>
      <c r="G201" s="269"/>
      <c r="H201" s="269"/>
      <c r="I201" s="270"/>
      <c r="J201" s="270"/>
      <c r="K201" s="270"/>
      <c r="L201" s="270"/>
      <c r="M201" s="271"/>
      <c r="N201" s="262"/>
      <c r="O201" s="261"/>
      <c r="P201" s="47"/>
      <c r="Q201" s="46"/>
      <c r="R201" s="46"/>
      <c r="S201" s="7"/>
      <c r="T201" s="8">
        <f>IF(O202&lt;&gt;"",AE202,"")</f>
      </c>
      <c r="U201" s="246"/>
      <c r="V201" s="8"/>
      <c r="W201" s="31"/>
      <c r="Y201" s="152"/>
      <c r="Z201" s="14"/>
      <c r="AA201" s="33"/>
    </row>
    <row r="202" spans="1:35" ht="15" customHeight="1">
      <c r="A202" s="34"/>
      <c r="B202" s="273"/>
      <c r="C202" s="274"/>
      <c r="D202" s="257"/>
      <c r="E202" s="284"/>
      <c r="F202" s="285"/>
      <c r="G202" s="259"/>
      <c r="H202" s="259"/>
      <c r="I202" s="286"/>
      <c r="J202" s="286"/>
      <c r="K202" s="286"/>
      <c r="L202" s="287"/>
      <c r="M202" s="288"/>
      <c r="N202" s="263"/>
      <c r="O202" s="260"/>
      <c r="P202" s="284"/>
      <c r="Q202" s="258">
        <f>AD202</f>
        <v>0</v>
      </c>
      <c r="R202" s="258">
        <f>ROUNDDOWN(O202*Q202,0)</f>
        <v>0</v>
      </c>
      <c r="S202" s="4"/>
      <c r="T202" s="5"/>
      <c r="U202" s="247"/>
      <c r="V202" s="5"/>
      <c r="W202" s="45"/>
      <c r="Y202" s="152">
        <f>ROUNDDOWN(O202*Q202,0)</f>
        <v>0</v>
      </c>
      <c r="Z202" s="14"/>
      <c r="AA202" s="33"/>
      <c r="AD202" s="150">
        <f>MIN(AF202:AI202)</f>
        <v>0</v>
      </c>
      <c r="AE202" s="150">
        <f>IF(AC202="","",IF(MIN(AF202:AI202)=AI202,"見",IF(MIN(AF202:AI202)=AH202,"単価根拠表(公表価格等)","採用単価算出表")))</f>
      </c>
      <c r="AF202" s="232">
        <f>_xlfn.IFERROR(VLOOKUP(AC202,#REF!,29,0),"")</f>
      </c>
      <c r="AG202" s="232">
        <f>_xlfn.IFERROR(VLOOKUP(AC202,#REF!,29,0),"")</f>
      </c>
      <c r="AH202" s="232">
        <f>_xlfn.IFERROR(VLOOKUP(AC202,#REF!,22,0),"")</f>
      </c>
      <c r="AI202" s="232">
        <f>_xlfn.IFERROR(VLOOKUP(AC202,#REF!,3,0),"")</f>
      </c>
    </row>
    <row r="203" spans="1:27" ht="15" customHeight="1">
      <c r="A203" s="34"/>
      <c r="B203" s="339"/>
      <c r="C203" s="127"/>
      <c r="D203" s="268"/>
      <c r="E203" s="47"/>
      <c r="F203" s="50"/>
      <c r="G203" s="269"/>
      <c r="H203" s="269"/>
      <c r="I203" s="270"/>
      <c r="J203" s="270"/>
      <c r="K203" s="270"/>
      <c r="L203" s="270"/>
      <c r="M203" s="271"/>
      <c r="N203" s="262"/>
      <c r="O203" s="261"/>
      <c r="P203" s="47"/>
      <c r="Q203" s="46"/>
      <c r="R203" s="46"/>
      <c r="S203" s="7"/>
      <c r="T203" s="8">
        <f>IF(O204&lt;&gt;"",AE204,"")</f>
      </c>
      <c r="U203" s="246"/>
      <c r="V203" s="8"/>
      <c r="W203" s="251"/>
      <c r="Y203" s="152"/>
      <c r="Z203" s="14"/>
      <c r="AA203" s="33"/>
    </row>
    <row r="204" spans="1:35" ht="15" customHeight="1">
      <c r="A204" s="34"/>
      <c r="B204" s="340"/>
      <c r="C204" s="341"/>
      <c r="D204" s="257"/>
      <c r="E204" s="284"/>
      <c r="F204" s="285"/>
      <c r="G204" s="259"/>
      <c r="H204" s="259"/>
      <c r="I204" s="286"/>
      <c r="J204" s="286"/>
      <c r="K204" s="286"/>
      <c r="L204" s="287"/>
      <c r="M204" s="288"/>
      <c r="N204" s="263"/>
      <c r="O204" s="260"/>
      <c r="P204" s="284"/>
      <c r="Q204" s="258">
        <f>AD204</f>
        <v>0</v>
      </c>
      <c r="R204" s="258">
        <f>ROUNDDOWN(O204*Q204,0)</f>
        <v>0</v>
      </c>
      <c r="S204" s="4"/>
      <c r="T204" s="5"/>
      <c r="U204" s="247"/>
      <c r="V204" s="5"/>
      <c r="W204" s="249"/>
      <c r="Y204" s="152">
        <f>ROUNDDOWN(O204*Q204,0)</f>
        <v>0</v>
      </c>
      <c r="Z204" s="14"/>
      <c r="AA204" s="33"/>
      <c r="AD204" s="150">
        <f>MIN(AF204:AI204)</f>
        <v>0</v>
      </c>
      <c r="AE204" s="150">
        <f>IF(AC204="","",IF(MIN(AF204:AI204)=AI204,"見",IF(MIN(AF204:AI204)=AH204,"単価根拠表(公表価格等)","採用単価算出表")))</f>
      </c>
      <c r="AF204" s="232">
        <f>_xlfn.IFERROR(VLOOKUP(AC204,#REF!,29,0),"")</f>
      </c>
      <c r="AG204" s="232">
        <f>_xlfn.IFERROR(VLOOKUP(AC204,#REF!,29,0),"")</f>
      </c>
      <c r="AH204" s="232">
        <f>_xlfn.IFERROR(VLOOKUP(AC204,#REF!,22,0),"")</f>
      </c>
      <c r="AI204" s="232">
        <f>_xlfn.IFERROR(VLOOKUP(AC204,#REF!,3,0),"")</f>
      </c>
    </row>
    <row r="205" spans="1:27" ht="15" customHeight="1">
      <c r="A205" s="34"/>
      <c r="B205" s="266"/>
      <c r="C205" s="49"/>
      <c r="D205" s="268"/>
      <c r="E205" s="47"/>
      <c r="F205" s="50"/>
      <c r="G205" s="269"/>
      <c r="H205" s="269"/>
      <c r="I205" s="270"/>
      <c r="J205" s="270"/>
      <c r="K205" s="270"/>
      <c r="L205" s="270"/>
      <c r="M205" s="271"/>
      <c r="N205" s="262"/>
      <c r="O205" s="261"/>
      <c r="P205" s="47"/>
      <c r="Q205" s="46"/>
      <c r="R205" s="46"/>
      <c r="S205" s="7"/>
      <c r="T205" s="8">
        <f>IF(O206&lt;&gt;"",AE206,"")</f>
      </c>
      <c r="U205" s="246"/>
      <c r="V205" s="8"/>
      <c r="W205" s="31"/>
      <c r="Y205" s="152"/>
      <c r="Z205" s="14"/>
      <c r="AA205" s="33"/>
    </row>
    <row r="206" spans="1:35" ht="15" customHeight="1">
      <c r="A206" s="34"/>
      <c r="B206" s="273"/>
      <c r="C206" s="274"/>
      <c r="D206" s="257"/>
      <c r="E206" s="284"/>
      <c r="F206" s="285"/>
      <c r="G206" s="259"/>
      <c r="H206" s="259"/>
      <c r="I206" s="286"/>
      <c r="J206" s="286"/>
      <c r="K206" s="286"/>
      <c r="L206" s="287"/>
      <c r="M206" s="288"/>
      <c r="N206" s="263"/>
      <c r="O206" s="260"/>
      <c r="P206" s="284"/>
      <c r="Q206" s="258">
        <f>AD206</f>
        <v>0</v>
      </c>
      <c r="R206" s="258">
        <f>ROUNDDOWN(O206*Q206,0)</f>
        <v>0</v>
      </c>
      <c r="S206" s="4"/>
      <c r="T206" s="5"/>
      <c r="U206" s="247"/>
      <c r="V206" s="5"/>
      <c r="W206" s="45"/>
      <c r="Y206" s="152">
        <f>ROUNDDOWN(O206*Q206,0)</f>
        <v>0</v>
      </c>
      <c r="Z206" s="14"/>
      <c r="AA206" s="33"/>
      <c r="AD206" s="150">
        <f>MIN(AF206:AI206)</f>
        <v>0</v>
      </c>
      <c r="AE206" s="150">
        <f>IF(AC206="","",IF(MIN(AF206:AI206)=AI206,"見",IF(MIN(AF206:AI206)=AH206,"単価根拠表(公表価格等)","採用単価算出表")))</f>
      </c>
      <c r="AF206" s="232">
        <f>_xlfn.IFERROR(VLOOKUP(AC206,#REF!,29,0),"")</f>
      </c>
      <c r="AG206" s="232">
        <f>_xlfn.IFERROR(VLOOKUP(AC206,#REF!,29,0),"")</f>
      </c>
      <c r="AH206" s="232">
        <f>_xlfn.IFERROR(VLOOKUP(AC206,#REF!,22,0),"")</f>
      </c>
      <c r="AI206" s="232">
        <f>_xlfn.IFERROR(VLOOKUP(AC206,#REF!,3,0),"")</f>
      </c>
    </row>
    <row r="207" spans="1:27" ht="15" customHeight="1">
      <c r="A207" s="34"/>
      <c r="B207" s="266"/>
      <c r="C207" s="49"/>
      <c r="D207" s="268"/>
      <c r="E207" s="47"/>
      <c r="F207" s="50"/>
      <c r="G207" s="269"/>
      <c r="H207" s="269"/>
      <c r="I207" s="270"/>
      <c r="J207" s="270"/>
      <c r="K207" s="270"/>
      <c r="L207" s="270"/>
      <c r="M207" s="271"/>
      <c r="N207" s="262"/>
      <c r="O207" s="261"/>
      <c r="P207" s="47"/>
      <c r="Q207" s="46"/>
      <c r="R207" s="46"/>
      <c r="S207" s="7"/>
      <c r="T207" s="8">
        <f>IF(O208&lt;&gt;"",AE208,"")</f>
      </c>
      <c r="U207" s="246"/>
      <c r="V207" s="8"/>
      <c r="W207" s="31"/>
      <c r="Y207" s="152"/>
      <c r="Z207" s="14"/>
      <c r="AA207" s="33"/>
    </row>
    <row r="208" spans="1:35" ht="15" customHeight="1">
      <c r="A208" s="34"/>
      <c r="B208" s="273"/>
      <c r="C208" s="274"/>
      <c r="D208" s="257"/>
      <c r="E208" s="284"/>
      <c r="F208" s="285"/>
      <c r="G208" s="259"/>
      <c r="H208" s="259"/>
      <c r="I208" s="286"/>
      <c r="J208" s="286"/>
      <c r="K208" s="286"/>
      <c r="L208" s="287"/>
      <c r="M208" s="288"/>
      <c r="N208" s="263"/>
      <c r="O208" s="260"/>
      <c r="P208" s="284"/>
      <c r="Q208" s="258">
        <f>AD208</f>
        <v>0</v>
      </c>
      <c r="R208" s="258">
        <f>ROUNDDOWN(O208*Q208,0)</f>
        <v>0</v>
      </c>
      <c r="S208" s="4"/>
      <c r="T208" s="5"/>
      <c r="U208" s="247"/>
      <c r="V208" s="5"/>
      <c r="W208" s="45"/>
      <c r="Y208" s="152">
        <f>ROUNDDOWN(O208*Q208,0)</f>
        <v>0</v>
      </c>
      <c r="Z208" s="14"/>
      <c r="AA208" s="33"/>
      <c r="AD208" s="150">
        <f>MIN(AF208:AI208)</f>
        <v>0</v>
      </c>
      <c r="AE208" s="150">
        <f>IF(AC208="","",IF(MIN(AF208:AI208)=AI208,"見",IF(MIN(AF208:AI208)=AH208,"単価根拠表(公表価格等)","採用単価算出表")))</f>
      </c>
      <c r="AF208" s="232">
        <f>_xlfn.IFERROR(VLOOKUP(AC208,#REF!,29,0),"")</f>
      </c>
      <c r="AG208" s="232">
        <f>_xlfn.IFERROR(VLOOKUP(AC208,#REF!,29,0),"")</f>
      </c>
      <c r="AH208" s="232">
        <f>_xlfn.IFERROR(VLOOKUP(AC208,#REF!,22,0),"")</f>
      </c>
      <c r="AI208" s="232">
        <f>_xlfn.IFERROR(VLOOKUP(AC208,#REF!,3,0),"")</f>
      </c>
    </row>
    <row r="209" spans="1:27" ht="15" customHeight="1">
      <c r="A209" s="34"/>
      <c r="B209" s="266"/>
      <c r="C209" s="49"/>
      <c r="D209" s="268"/>
      <c r="E209" s="47"/>
      <c r="F209" s="50"/>
      <c r="G209" s="269"/>
      <c r="H209" s="269"/>
      <c r="I209" s="270"/>
      <c r="J209" s="270"/>
      <c r="K209" s="270"/>
      <c r="L209" s="270"/>
      <c r="M209" s="271"/>
      <c r="N209" s="262"/>
      <c r="O209" s="261"/>
      <c r="P209" s="47"/>
      <c r="Q209" s="46"/>
      <c r="R209" s="46"/>
      <c r="S209" s="7"/>
      <c r="T209" s="8">
        <f>IF(O210&lt;&gt;"",AE210,"")</f>
      </c>
      <c r="U209" s="246"/>
      <c r="V209" s="8"/>
      <c r="W209" s="31"/>
      <c r="Y209" s="152"/>
      <c r="Z209" s="14"/>
      <c r="AA209" s="33"/>
    </row>
    <row r="210" spans="1:35" ht="15" customHeight="1">
      <c r="A210" s="34"/>
      <c r="B210" s="273"/>
      <c r="C210" s="274"/>
      <c r="D210" s="257"/>
      <c r="E210" s="284"/>
      <c r="F210" s="285"/>
      <c r="G210" s="259"/>
      <c r="H210" s="259"/>
      <c r="I210" s="286"/>
      <c r="J210" s="286"/>
      <c r="K210" s="286"/>
      <c r="L210" s="287"/>
      <c r="M210" s="288"/>
      <c r="N210" s="263"/>
      <c r="O210" s="260"/>
      <c r="P210" s="284"/>
      <c r="Q210" s="258">
        <f>AD210</f>
        <v>0</v>
      </c>
      <c r="R210" s="258">
        <f>ROUNDDOWN(O210*Q210,0)</f>
        <v>0</v>
      </c>
      <c r="S210" s="4"/>
      <c r="T210" s="5"/>
      <c r="U210" s="247"/>
      <c r="V210" s="5"/>
      <c r="W210" s="45"/>
      <c r="Y210" s="152">
        <f>ROUNDDOWN(O210*Q210,0)</f>
        <v>0</v>
      </c>
      <c r="Z210" s="14"/>
      <c r="AA210" s="33"/>
      <c r="AD210" s="150">
        <f>MIN(AF210:AI210)</f>
        <v>0</v>
      </c>
      <c r="AE210" s="150">
        <f>IF(AC210="","",IF(MIN(AF210:AI210)=AI210,"見",IF(MIN(AF210:AI210)=AH210,"単価根拠表(公表価格等)","採用単価算出表")))</f>
      </c>
      <c r="AF210" s="232">
        <f>_xlfn.IFERROR(VLOOKUP(AC210,#REF!,29,0),"")</f>
      </c>
      <c r="AG210" s="232">
        <f>_xlfn.IFERROR(VLOOKUP(AC210,#REF!,29,0),"")</f>
      </c>
      <c r="AH210" s="232">
        <f>_xlfn.IFERROR(VLOOKUP(AC210,#REF!,22,0),"")</f>
      </c>
      <c r="AI210" s="232">
        <f>_xlfn.IFERROR(VLOOKUP(AC210,#REF!,3,0),"")</f>
      </c>
    </row>
    <row r="211" spans="1:27" ht="15" customHeight="1">
      <c r="A211" s="34"/>
      <c r="B211" s="266"/>
      <c r="C211" s="49"/>
      <c r="D211" s="268"/>
      <c r="E211" s="47"/>
      <c r="F211" s="50"/>
      <c r="G211" s="269"/>
      <c r="H211" s="269"/>
      <c r="I211" s="270"/>
      <c r="J211" s="270"/>
      <c r="K211" s="270"/>
      <c r="L211" s="270"/>
      <c r="M211" s="271"/>
      <c r="N211" s="262"/>
      <c r="O211" s="261"/>
      <c r="P211" s="47"/>
      <c r="Q211" s="46"/>
      <c r="R211" s="46"/>
      <c r="S211" s="7"/>
      <c r="T211" s="8">
        <f>IF(O212&lt;&gt;"",AE212,"")</f>
      </c>
      <c r="U211" s="246"/>
      <c r="V211" s="8"/>
      <c r="W211" s="31"/>
      <c r="Y211" s="152"/>
      <c r="Z211" s="14"/>
      <c r="AA211" s="33"/>
    </row>
    <row r="212" spans="1:35" ht="15" customHeight="1">
      <c r="A212" s="34"/>
      <c r="B212" s="273"/>
      <c r="C212" s="274"/>
      <c r="D212" s="257"/>
      <c r="E212" s="284"/>
      <c r="F212" s="285"/>
      <c r="G212" s="259"/>
      <c r="H212" s="259"/>
      <c r="I212" s="286"/>
      <c r="J212" s="286"/>
      <c r="K212" s="286"/>
      <c r="L212" s="287"/>
      <c r="M212" s="288"/>
      <c r="N212" s="263"/>
      <c r="O212" s="260"/>
      <c r="P212" s="284"/>
      <c r="Q212" s="258">
        <f>AD212</f>
        <v>0</v>
      </c>
      <c r="R212" s="258">
        <f>ROUNDDOWN(O212*Q212,0)</f>
        <v>0</v>
      </c>
      <c r="S212" s="4"/>
      <c r="T212" s="5"/>
      <c r="U212" s="247"/>
      <c r="V212" s="5"/>
      <c r="W212" s="45"/>
      <c r="Y212" s="152">
        <f>ROUNDDOWN(O212*Q212,0)</f>
        <v>0</v>
      </c>
      <c r="Z212" s="14"/>
      <c r="AA212" s="33"/>
      <c r="AD212" s="150">
        <f>MIN(AF212:AI212)</f>
        <v>0</v>
      </c>
      <c r="AE212" s="150">
        <f>IF(AC212="","",IF(MIN(AF212:AI212)=AI212,"見",IF(MIN(AF212:AI212)=AH212,"単価根拠表(公表価格等)","採用単価算出表")))</f>
      </c>
      <c r="AF212" s="232">
        <f>_xlfn.IFERROR(VLOOKUP(AC212,#REF!,29,0),"")</f>
      </c>
      <c r="AG212" s="232">
        <f>_xlfn.IFERROR(VLOOKUP(AC212,#REF!,29,0),"")</f>
      </c>
      <c r="AH212" s="232">
        <f>_xlfn.IFERROR(VLOOKUP(AC212,#REF!,22,0),"")</f>
      </c>
      <c r="AI212" s="232">
        <f>_xlfn.IFERROR(VLOOKUP(AC212,#REF!,3,0),"")</f>
      </c>
    </row>
    <row r="213" spans="1:27" ht="15" customHeight="1">
      <c r="A213" s="34"/>
      <c r="B213" s="266"/>
      <c r="C213" s="49"/>
      <c r="D213" s="268"/>
      <c r="E213" s="47"/>
      <c r="F213" s="50"/>
      <c r="G213" s="269"/>
      <c r="H213" s="269"/>
      <c r="I213" s="270"/>
      <c r="J213" s="270"/>
      <c r="K213" s="270"/>
      <c r="L213" s="270"/>
      <c r="M213" s="271"/>
      <c r="N213" s="262"/>
      <c r="O213" s="261"/>
      <c r="P213" s="47"/>
      <c r="Q213" s="46"/>
      <c r="R213" s="46"/>
      <c r="S213" s="7"/>
      <c r="T213" s="8">
        <f>IF(O214&lt;&gt;"",AE214,"")</f>
      </c>
      <c r="U213" s="246"/>
      <c r="V213" s="8"/>
      <c r="W213" s="31"/>
      <c r="Y213" s="152"/>
      <c r="Z213" s="14"/>
      <c r="AA213" s="33"/>
    </row>
    <row r="214" spans="1:35" ht="15" customHeight="1">
      <c r="A214" s="34"/>
      <c r="B214" s="273"/>
      <c r="C214" s="274"/>
      <c r="D214" s="257"/>
      <c r="E214" s="284"/>
      <c r="F214" s="285"/>
      <c r="G214" s="259"/>
      <c r="H214" s="259"/>
      <c r="I214" s="286"/>
      <c r="J214" s="286"/>
      <c r="K214" s="286"/>
      <c r="L214" s="287"/>
      <c r="M214" s="288"/>
      <c r="N214" s="263"/>
      <c r="O214" s="260"/>
      <c r="P214" s="284"/>
      <c r="Q214" s="258">
        <f>AD214</f>
        <v>0</v>
      </c>
      <c r="R214" s="258">
        <f>ROUNDDOWN(O214*Q214,0)</f>
        <v>0</v>
      </c>
      <c r="S214" s="4"/>
      <c r="T214" s="5"/>
      <c r="U214" s="247"/>
      <c r="V214" s="5"/>
      <c r="W214" s="45"/>
      <c r="Y214" s="152">
        <f>ROUNDDOWN(O214*Q214,0)</f>
        <v>0</v>
      </c>
      <c r="Z214" s="14"/>
      <c r="AA214" s="33"/>
      <c r="AD214" s="150">
        <f>MIN(AF214:AI214)</f>
        <v>0</v>
      </c>
      <c r="AE214" s="150">
        <f>IF(AC214="","",IF(MIN(AF214:AI214)=AI214,"見",IF(MIN(AF214:AI214)=AH214,"単価根拠表(公表価格等)","採用単価算出表")))</f>
      </c>
      <c r="AF214" s="232">
        <f>_xlfn.IFERROR(VLOOKUP(AC214,#REF!,29,0),"")</f>
      </c>
      <c r="AG214" s="232">
        <f>_xlfn.IFERROR(VLOOKUP(AC214,#REF!,29,0),"")</f>
      </c>
      <c r="AH214" s="232">
        <f>_xlfn.IFERROR(VLOOKUP(AC214,#REF!,22,0),"")</f>
      </c>
      <c r="AI214" s="232">
        <f>_xlfn.IFERROR(VLOOKUP(AC214,#REF!,3,0),"")</f>
      </c>
    </row>
    <row r="215" spans="1:27" ht="15" customHeight="1">
      <c r="A215" s="34"/>
      <c r="B215" s="266"/>
      <c r="C215" s="49"/>
      <c r="D215" s="268"/>
      <c r="E215" s="47"/>
      <c r="F215" s="50"/>
      <c r="G215" s="269"/>
      <c r="H215" s="269"/>
      <c r="I215" s="270"/>
      <c r="J215" s="270"/>
      <c r="K215" s="270"/>
      <c r="L215" s="270"/>
      <c r="M215" s="271"/>
      <c r="N215" s="262"/>
      <c r="O215" s="261"/>
      <c r="P215" s="47"/>
      <c r="Q215" s="46"/>
      <c r="R215" s="46"/>
      <c r="S215" s="7"/>
      <c r="T215" s="8">
        <f>IF(O216&lt;&gt;"",AE216,"")</f>
      </c>
      <c r="U215" s="246"/>
      <c r="V215" s="8"/>
      <c r="W215" s="31"/>
      <c r="Y215" s="152"/>
      <c r="Z215" s="14"/>
      <c r="AA215" s="33"/>
    </row>
    <row r="216" spans="1:35" ht="15" customHeight="1">
      <c r="A216" s="34"/>
      <c r="B216" s="273"/>
      <c r="C216" s="274"/>
      <c r="D216" s="257"/>
      <c r="E216" s="284"/>
      <c r="F216" s="285"/>
      <c r="G216" s="259"/>
      <c r="H216" s="259"/>
      <c r="I216" s="286"/>
      <c r="J216" s="286"/>
      <c r="K216" s="286"/>
      <c r="L216" s="287"/>
      <c r="M216" s="288"/>
      <c r="N216" s="263"/>
      <c r="O216" s="260"/>
      <c r="P216" s="284"/>
      <c r="Q216" s="258">
        <f>AD216</f>
        <v>0</v>
      </c>
      <c r="R216" s="258">
        <f>ROUNDDOWN(O216*Q216,0)</f>
        <v>0</v>
      </c>
      <c r="S216" s="4"/>
      <c r="T216" s="5"/>
      <c r="U216" s="247"/>
      <c r="V216" s="5"/>
      <c r="W216" s="45"/>
      <c r="Y216" s="152">
        <f>ROUNDDOWN(O216*Q216,0)</f>
        <v>0</v>
      </c>
      <c r="Z216" s="14"/>
      <c r="AA216" s="33"/>
      <c r="AD216" s="150">
        <f>MIN(AF216:AI216)</f>
        <v>0</v>
      </c>
      <c r="AE216" s="150">
        <f>IF(AC216="","",IF(MIN(AF216:AI216)=AI216,"見",IF(MIN(AF216:AI216)=AH216,"単価根拠表(公表価格等)","採用単価算出表")))</f>
      </c>
      <c r="AF216" s="232">
        <f>_xlfn.IFERROR(VLOOKUP(AC216,#REF!,29,0),"")</f>
      </c>
      <c r="AG216" s="232">
        <f>_xlfn.IFERROR(VLOOKUP(AC216,#REF!,29,0),"")</f>
      </c>
      <c r="AH216" s="232">
        <f>_xlfn.IFERROR(VLOOKUP(AC216,#REF!,22,0),"")</f>
      </c>
      <c r="AI216" s="232">
        <f>_xlfn.IFERROR(VLOOKUP(AC216,#REF!,3,0),"")</f>
      </c>
    </row>
    <row r="217" spans="1:27" ht="15" customHeight="1">
      <c r="A217" s="34"/>
      <c r="B217" s="266"/>
      <c r="C217" s="49"/>
      <c r="D217" s="268"/>
      <c r="E217" s="47"/>
      <c r="F217" s="50"/>
      <c r="G217" s="269"/>
      <c r="H217" s="269"/>
      <c r="I217" s="270"/>
      <c r="J217" s="270"/>
      <c r="K217" s="270"/>
      <c r="L217" s="270"/>
      <c r="M217" s="271"/>
      <c r="N217" s="262"/>
      <c r="O217" s="261"/>
      <c r="P217" s="47"/>
      <c r="Q217" s="46"/>
      <c r="R217" s="46"/>
      <c r="S217" s="7"/>
      <c r="T217" s="8">
        <f>IF(O218&lt;&gt;"",AE218,"")</f>
      </c>
      <c r="U217" s="246"/>
      <c r="V217" s="8"/>
      <c r="W217" s="31"/>
      <c r="Y217" s="152"/>
      <c r="Z217" s="14"/>
      <c r="AA217" s="33"/>
    </row>
    <row r="218" spans="1:35" ht="15" customHeight="1">
      <c r="A218" s="34"/>
      <c r="B218" s="273"/>
      <c r="C218" s="274"/>
      <c r="D218" s="257"/>
      <c r="E218" s="284"/>
      <c r="F218" s="285"/>
      <c r="G218" s="259"/>
      <c r="H218" s="259"/>
      <c r="I218" s="286"/>
      <c r="J218" s="286"/>
      <c r="K218" s="286"/>
      <c r="L218" s="287"/>
      <c r="M218" s="288"/>
      <c r="N218" s="263"/>
      <c r="O218" s="260"/>
      <c r="P218" s="284"/>
      <c r="Q218" s="258">
        <f>AD218</f>
        <v>0</v>
      </c>
      <c r="R218" s="258">
        <f>ROUNDDOWN(O218*Q218,0)</f>
        <v>0</v>
      </c>
      <c r="S218" s="4"/>
      <c r="T218" s="5"/>
      <c r="U218" s="247"/>
      <c r="V218" s="5"/>
      <c r="W218" s="45"/>
      <c r="Y218" s="152">
        <f>ROUNDDOWN(O218*Q218,0)</f>
        <v>0</v>
      </c>
      <c r="Z218" s="14"/>
      <c r="AA218" s="33"/>
      <c r="AD218" s="150">
        <f>MIN(AF218:AI218)</f>
        <v>0</v>
      </c>
      <c r="AE218" s="150">
        <f>IF(AC218="","",IF(MIN(AF218:AI218)=AI218,"見",IF(MIN(AF218:AI218)=AH218,"単価根拠表(公表価格等)","採用単価算出表")))</f>
      </c>
      <c r="AF218" s="232">
        <f>_xlfn.IFERROR(VLOOKUP(AC218,#REF!,29,0),"")</f>
      </c>
      <c r="AG218" s="232">
        <f>_xlfn.IFERROR(VLOOKUP(AC218,#REF!,29,0),"")</f>
      </c>
      <c r="AH218" s="232">
        <f>_xlfn.IFERROR(VLOOKUP(AC218,#REF!,22,0),"")</f>
      </c>
      <c r="AI218" s="232">
        <f>_xlfn.IFERROR(VLOOKUP(AC218,#REF!,3,0),"")</f>
      </c>
    </row>
    <row r="219" spans="1:27" ht="15" customHeight="1">
      <c r="A219" s="34"/>
      <c r="B219" s="266"/>
      <c r="C219" s="49"/>
      <c r="D219" s="268"/>
      <c r="E219" s="47"/>
      <c r="F219" s="50"/>
      <c r="G219" s="269"/>
      <c r="H219" s="269"/>
      <c r="I219" s="270"/>
      <c r="J219" s="270"/>
      <c r="K219" s="270"/>
      <c r="L219" s="270"/>
      <c r="M219" s="271"/>
      <c r="N219" s="262"/>
      <c r="O219" s="261"/>
      <c r="P219" s="47"/>
      <c r="Q219" s="46"/>
      <c r="R219" s="310"/>
      <c r="S219" s="7"/>
      <c r="T219" s="8">
        <f>IF(O220&lt;&gt;"",AE220,"")</f>
      </c>
      <c r="U219" s="246"/>
      <c r="V219" s="8"/>
      <c r="W219" s="31"/>
      <c r="Y219" s="152"/>
      <c r="Z219" s="14"/>
      <c r="AA219" s="33"/>
    </row>
    <row r="220" spans="1:35" ht="15" customHeight="1">
      <c r="A220" s="34"/>
      <c r="B220" s="273"/>
      <c r="C220" s="274"/>
      <c r="D220" s="257"/>
      <c r="E220" s="284"/>
      <c r="F220" s="285"/>
      <c r="G220" s="259"/>
      <c r="H220" s="259"/>
      <c r="I220" s="286"/>
      <c r="J220" s="286"/>
      <c r="K220" s="286"/>
      <c r="L220" s="287"/>
      <c r="M220" s="288"/>
      <c r="N220" s="263"/>
      <c r="O220" s="260"/>
      <c r="P220" s="284"/>
      <c r="Q220" s="258">
        <f>AD220</f>
        <v>0</v>
      </c>
      <c r="R220" s="258">
        <f>ROUNDDOWN(O220*Q220,0)</f>
        <v>0</v>
      </c>
      <c r="S220" s="4"/>
      <c r="T220" s="5"/>
      <c r="U220" s="247"/>
      <c r="V220" s="5"/>
      <c r="W220" s="45"/>
      <c r="Y220" s="152">
        <f>ROUNDDOWN(O220*Q220,0)</f>
        <v>0</v>
      </c>
      <c r="Z220" s="14"/>
      <c r="AA220" s="33"/>
      <c r="AD220" s="150">
        <f>MIN(AF220:AI220)</f>
        <v>0</v>
      </c>
      <c r="AE220" s="150">
        <f>IF(AC220="","",IF(MIN(AF220:AI220)=AI220,"見",IF(MIN(AF220:AI220)=AH220,"単価根拠表(公表価格等)","採用単価算出表")))</f>
      </c>
      <c r="AF220" s="232">
        <f>_xlfn.IFERROR(VLOOKUP(AC220,#REF!,29,0),"")</f>
      </c>
      <c r="AG220" s="232">
        <f>_xlfn.IFERROR(VLOOKUP(AC220,#REF!,29,0),"")</f>
      </c>
      <c r="AH220" s="232">
        <f>_xlfn.IFERROR(VLOOKUP(AC220,#REF!,22,0),"")</f>
      </c>
      <c r="AI220" s="232">
        <f>_xlfn.IFERROR(VLOOKUP(AC220,#REF!,3,0),"")</f>
      </c>
    </row>
    <row r="221" spans="1:27" ht="15" customHeight="1">
      <c r="A221" s="34"/>
      <c r="B221" s="266"/>
      <c r="C221" s="49"/>
      <c r="D221" s="268"/>
      <c r="E221" s="47"/>
      <c r="F221" s="50"/>
      <c r="G221" s="269"/>
      <c r="H221" s="269"/>
      <c r="I221" s="270"/>
      <c r="J221" s="270"/>
      <c r="K221" s="270"/>
      <c r="L221" s="270"/>
      <c r="M221" s="271"/>
      <c r="N221" s="262"/>
      <c r="O221" s="261"/>
      <c r="P221" s="47"/>
      <c r="Q221" s="46"/>
      <c r="R221" s="46"/>
      <c r="S221" s="7"/>
      <c r="T221" s="8">
        <f>IF(O222&lt;&gt;"",AE222,"")</f>
      </c>
      <c r="U221" s="246"/>
      <c r="V221" s="8"/>
      <c r="W221" s="31"/>
      <c r="Y221" s="152"/>
      <c r="Z221" s="14"/>
      <c r="AA221" s="33"/>
    </row>
    <row r="222" spans="1:35" ht="15" customHeight="1">
      <c r="A222" s="34"/>
      <c r="B222" s="273"/>
      <c r="C222" s="274"/>
      <c r="D222" s="257"/>
      <c r="E222" s="284"/>
      <c r="F222" s="285"/>
      <c r="G222" s="259"/>
      <c r="H222" s="259"/>
      <c r="I222" s="286"/>
      <c r="J222" s="286"/>
      <c r="K222" s="286"/>
      <c r="L222" s="287"/>
      <c r="M222" s="288"/>
      <c r="N222" s="263"/>
      <c r="O222" s="260"/>
      <c r="P222" s="284"/>
      <c r="Q222" s="258">
        <f>AD222</f>
        <v>0</v>
      </c>
      <c r="R222" s="258">
        <f>ROUNDDOWN(O222*Q222,0)</f>
        <v>0</v>
      </c>
      <c r="S222" s="4"/>
      <c r="T222" s="5"/>
      <c r="U222" s="247"/>
      <c r="V222" s="5"/>
      <c r="W222" s="45"/>
      <c r="Y222" s="152">
        <f>ROUNDDOWN(O222*Q222,0)</f>
        <v>0</v>
      </c>
      <c r="Z222" s="14"/>
      <c r="AA222" s="33"/>
      <c r="AD222" s="150">
        <f>MIN(AF222:AI222)</f>
        <v>0</v>
      </c>
      <c r="AE222" s="150">
        <f>IF(AC222="","",IF(MIN(AF222:AI222)=AI222,"見",IF(MIN(AF222:AI222)=AH222,"単価根拠表(公表価格等)","採用単価算出表")))</f>
      </c>
      <c r="AF222" s="232">
        <f>_xlfn.IFERROR(VLOOKUP(AC222,#REF!,29,0),"")</f>
      </c>
      <c r="AG222" s="232">
        <f>_xlfn.IFERROR(VLOOKUP(AC222,#REF!,29,0),"")</f>
      </c>
      <c r="AH222" s="232">
        <f>_xlfn.IFERROR(VLOOKUP(AC222,#REF!,22,0),"")</f>
      </c>
      <c r="AI222" s="232">
        <f>_xlfn.IFERROR(VLOOKUP(AC222,#REF!,3,0),"")</f>
      </c>
    </row>
    <row r="223" spans="1:27" ht="15" customHeight="1">
      <c r="A223" s="34"/>
      <c r="B223" s="266"/>
      <c r="C223" s="49"/>
      <c r="D223" s="268"/>
      <c r="E223" s="47"/>
      <c r="F223" s="50"/>
      <c r="G223" s="269"/>
      <c r="H223" s="269"/>
      <c r="I223" s="270"/>
      <c r="J223" s="270"/>
      <c r="K223" s="270"/>
      <c r="L223" s="270"/>
      <c r="M223" s="271"/>
      <c r="N223" s="262"/>
      <c r="O223" s="261"/>
      <c r="P223" s="47"/>
      <c r="Q223" s="46"/>
      <c r="R223" s="46"/>
      <c r="S223" s="7"/>
      <c r="T223" s="8">
        <f>IF(O224&lt;&gt;"",AE224,"")</f>
      </c>
      <c r="U223" s="246"/>
      <c r="V223" s="8"/>
      <c r="W223" s="31"/>
      <c r="Y223" s="152"/>
      <c r="Z223" s="14"/>
      <c r="AA223" s="33"/>
    </row>
    <row r="224" spans="1:35" ht="15" customHeight="1">
      <c r="A224" s="34"/>
      <c r="B224" s="273"/>
      <c r="C224" s="274"/>
      <c r="D224" s="257"/>
      <c r="E224" s="284"/>
      <c r="F224" s="285"/>
      <c r="G224" s="259"/>
      <c r="H224" s="259"/>
      <c r="I224" s="286"/>
      <c r="J224" s="286"/>
      <c r="K224" s="286"/>
      <c r="L224" s="287"/>
      <c r="M224" s="288"/>
      <c r="N224" s="263"/>
      <c r="O224" s="260"/>
      <c r="P224" s="284"/>
      <c r="Q224" s="258">
        <f>AD224</f>
        <v>0</v>
      </c>
      <c r="R224" s="258">
        <f>ROUNDDOWN(O224*Q224,0)</f>
        <v>0</v>
      </c>
      <c r="S224" s="4"/>
      <c r="T224" s="5"/>
      <c r="U224" s="247"/>
      <c r="V224" s="5"/>
      <c r="W224" s="45"/>
      <c r="Y224" s="152">
        <f>ROUNDDOWN(O224*Q224,0)</f>
        <v>0</v>
      </c>
      <c r="Z224" s="14"/>
      <c r="AA224" s="33"/>
      <c r="AD224" s="150">
        <f>MIN(AF224:AI224)</f>
        <v>0</v>
      </c>
      <c r="AE224" s="150">
        <f>IF(AC224="","",IF(MIN(AF224:AI224)=AI224,"見",IF(MIN(AF224:AI224)=AH224,"単価根拠表(公表価格等)","採用単価算出表")))</f>
      </c>
      <c r="AF224" s="232">
        <f>_xlfn.IFERROR(VLOOKUP(AC224,#REF!,29,0),"")</f>
      </c>
      <c r="AG224" s="232">
        <f>_xlfn.IFERROR(VLOOKUP(AC224,#REF!,29,0),"")</f>
      </c>
      <c r="AH224" s="232">
        <f>_xlfn.IFERROR(VLOOKUP(AC224,#REF!,22,0),"")</f>
      </c>
      <c r="AI224" s="232">
        <f>_xlfn.IFERROR(VLOOKUP(AC224,#REF!,3,0),"")</f>
      </c>
    </row>
    <row r="225" spans="1:27" ht="15" customHeight="1">
      <c r="A225" s="34"/>
      <c r="B225" s="266"/>
      <c r="C225" s="49"/>
      <c r="D225" s="268"/>
      <c r="E225" s="47"/>
      <c r="F225" s="50"/>
      <c r="G225" s="269"/>
      <c r="H225" s="269"/>
      <c r="I225" s="270"/>
      <c r="J225" s="270"/>
      <c r="K225" s="270"/>
      <c r="L225" s="270"/>
      <c r="M225" s="271"/>
      <c r="N225" s="262"/>
      <c r="O225" s="261"/>
      <c r="P225" s="47"/>
      <c r="Q225" s="46"/>
      <c r="R225" s="46"/>
      <c r="S225" s="7"/>
      <c r="T225" s="8">
        <f>IF(O226&lt;&gt;"",AE226,"")</f>
      </c>
      <c r="U225" s="246"/>
      <c r="V225" s="8"/>
      <c r="W225" s="31"/>
      <c r="Y225" s="152"/>
      <c r="Z225" s="14"/>
      <c r="AA225" s="33"/>
    </row>
    <row r="226" spans="1:35" ht="15" customHeight="1">
      <c r="A226" s="34"/>
      <c r="B226" s="273"/>
      <c r="C226" s="274"/>
      <c r="D226" s="257"/>
      <c r="E226" s="284"/>
      <c r="F226" s="285"/>
      <c r="G226" s="259"/>
      <c r="H226" s="259"/>
      <c r="I226" s="286"/>
      <c r="J226" s="286"/>
      <c r="K226" s="286"/>
      <c r="L226" s="287"/>
      <c r="M226" s="288"/>
      <c r="N226" s="263"/>
      <c r="O226" s="260"/>
      <c r="P226" s="284"/>
      <c r="Q226" s="258">
        <f>AD226</f>
        <v>0</v>
      </c>
      <c r="R226" s="258">
        <f>SUBTOTAL(9,R197:R224)</f>
        <v>0</v>
      </c>
      <c r="S226" s="4"/>
      <c r="T226" s="5"/>
      <c r="U226" s="247"/>
      <c r="V226" s="5"/>
      <c r="W226" s="45"/>
      <c r="Y226" s="152">
        <f>ROUNDDOWN(O226*Q226,0)</f>
        <v>0</v>
      </c>
      <c r="Z226" s="14"/>
      <c r="AA226" s="33"/>
      <c r="AD226" s="150">
        <f>MIN(AF226:AI226)</f>
        <v>0</v>
      </c>
      <c r="AE226" s="150">
        <f>IF(AC226="","",IF(MIN(AF226:AI226)=AI226,"見",IF(MIN(AF226:AI226)=AH226,"単価根拠表(公表価格等)","採用単価算出表")))</f>
      </c>
      <c r="AF226" s="232">
        <f>_xlfn.IFERROR(VLOOKUP(AC226,#REF!,29,0),"")</f>
      </c>
      <c r="AG226" s="232">
        <f>_xlfn.IFERROR(VLOOKUP(AC226,#REF!,29,0),"")</f>
      </c>
      <c r="AH226" s="232">
        <f>_xlfn.IFERROR(VLOOKUP(AC226,#REF!,22,0),"")</f>
      </c>
      <c r="AI226" s="232">
        <f>_xlfn.IFERROR(VLOOKUP(AC226,#REF!,3,0),"")</f>
      </c>
    </row>
    <row r="227" spans="1:27" ht="15" customHeight="1">
      <c r="A227" s="34"/>
      <c r="B227" s="266"/>
      <c r="C227" s="49"/>
      <c r="D227" s="268"/>
      <c r="E227" s="47"/>
      <c r="F227" s="50"/>
      <c r="G227" s="269"/>
      <c r="H227" s="269"/>
      <c r="I227" s="270"/>
      <c r="J227" s="270"/>
      <c r="K227" s="270"/>
      <c r="L227" s="270"/>
      <c r="M227" s="271"/>
      <c r="N227" s="262"/>
      <c r="O227" s="261"/>
      <c r="P227" s="47"/>
      <c r="Q227" s="46"/>
      <c r="R227" s="46"/>
      <c r="S227" s="7"/>
      <c r="T227" s="8">
        <f>IF(O228&lt;&gt;"",AE228,"")</f>
      </c>
      <c r="U227" s="246"/>
      <c r="V227" s="8"/>
      <c r="W227" s="31"/>
      <c r="Y227" s="152"/>
      <c r="Z227" s="14"/>
      <c r="AA227" s="33"/>
    </row>
    <row r="228" spans="1:35" ht="15" customHeight="1">
      <c r="A228" s="26" t="s">
        <v>1</v>
      </c>
      <c r="B228" s="289"/>
      <c r="C228" s="290"/>
      <c r="D228" s="291"/>
      <c r="E228" s="292"/>
      <c r="F228" s="293"/>
      <c r="G228" s="294"/>
      <c r="H228" s="294"/>
      <c r="I228" s="295"/>
      <c r="J228" s="295"/>
      <c r="K228" s="295"/>
      <c r="L228" s="296"/>
      <c r="M228" s="297"/>
      <c r="N228" s="298"/>
      <c r="O228" s="299"/>
      <c r="P228" s="292"/>
      <c r="Q228" s="300">
        <f>AD228</f>
        <v>0</v>
      </c>
      <c r="R228" s="300">
        <f>ROUNDDOWN(O228*Q228,0)</f>
        <v>0</v>
      </c>
      <c r="S228" s="55"/>
      <c r="T228" s="56"/>
      <c r="U228" s="233">
        <f>IF($Y$1=1,"",SUBTOTAL(9,R197:R228))</f>
        <v>0</v>
      </c>
      <c r="V228" s="56"/>
      <c r="W228" s="57"/>
      <c r="Y228" s="152">
        <f>ROUNDDOWN(O228*Q228,0)</f>
        <v>0</v>
      </c>
      <c r="Z228" s="14"/>
      <c r="AA228" s="33"/>
      <c r="AD228" s="150">
        <f>MIN(AF228:AI228)</f>
        <v>0</v>
      </c>
      <c r="AE228" s="150">
        <f>IF(AC228="","",IF(MIN(AF228:AI228)=AI228,"見",IF(MIN(AF228:AI228)=AH228,"単価根拠表(公表価格等)","採用単価算出表")))</f>
      </c>
      <c r="AF228" s="232">
        <f>_xlfn.IFERROR(VLOOKUP(AC228,#REF!,29,0),"")</f>
      </c>
      <c r="AG228" s="232">
        <f>_xlfn.IFERROR(VLOOKUP(AC228,#REF!,29,0),"")</f>
      </c>
      <c r="AH228" s="232">
        <f>_xlfn.IFERROR(VLOOKUP(AC228,#REF!,22,0),"")</f>
      </c>
      <c r="AI228" s="232">
        <f>_xlfn.IFERROR(VLOOKUP(AC228,#REF!,3,0),"")</f>
      </c>
    </row>
  </sheetData>
  <sheetProtection/>
  <mergeCells count="7">
    <mergeCell ref="S3:W4"/>
    <mergeCell ref="B3:E4"/>
    <mergeCell ref="F3:M4"/>
    <mergeCell ref="N3:N4"/>
    <mergeCell ref="O3:P4"/>
    <mergeCell ref="Q3:Q4"/>
    <mergeCell ref="R3:R4"/>
  </mergeCells>
  <printOptions horizontalCentered="1" verticalCentered="1"/>
  <pageMargins left="0.31496062992125984" right="0.31496062992125984" top="0.984251968503937" bottom="0.4724409448818898" header="0.5511811023622047" footer="0.2755905511811024"/>
  <pageSetup horizontalDpi="300" verticalDpi="300" orientation="landscape" paperSize="9" r:id="rId1"/>
  <headerFooter alignWithMargins="0">
    <oddFooter>&amp;L&amp;"ＭＳ Ｐ明朝,標準"建築Ｐ．&amp;P</oddFooter>
  </headerFooter>
  <rowBreaks count="6" manualBreakCount="6">
    <brk id="36" min="1" max="22" man="1"/>
    <brk id="68" min="1" max="22" man="1"/>
    <brk id="100" min="1" max="22" man="1"/>
    <brk id="132" min="1" max="22" man="1"/>
    <brk id="164" min="1" max="22" man="1"/>
    <brk id="196" min="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X35"/>
  <sheetViews>
    <sheetView showGridLines="0" showZeros="0" tabSelected="1" view="pageBreakPreview" zoomScale="85" zoomScaleSheetLayoutView="85" workbookViewId="0" topLeftCell="C1">
      <selection activeCell="AA29" sqref="AA29"/>
    </sheetView>
  </sheetViews>
  <sheetFormatPr defaultColWidth="8.875" defaultRowHeight="13.5"/>
  <cols>
    <col min="1" max="1" width="5.625" style="12" customWidth="1"/>
    <col min="2" max="2" width="4.625" style="1" customWidth="1"/>
    <col min="3" max="3" width="1.625" style="1" customWidth="1"/>
    <col min="4" max="4" width="18.625" style="1" customWidth="1"/>
    <col min="5" max="6" width="1.625" style="1" customWidth="1"/>
    <col min="7" max="7" width="6.125" style="1" customWidth="1"/>
    <col min="8" max="8" width="2.125" style="1" customWidth="1"/>
    <col min="9" max="9" width="5.625" style="18" customWidth="1"/>
    <col min="10" max="10" width="1.625" style="18" customWidth="1"/>
    <col min="11" max="11" width="5.625" style="18" customWidth="1"/>
    <col min="12" max="12" width="1.625" style="18" customWidth="1"/>
    <col min="13" max="13" width="5.625" style="18" customWidth="1"/>
    <col min="14" max="14" width="6.00390625" style="1" customWidth="1"/>
    <col min="15" max="15" width="10.625" style="265" customWidth="1"/>
    <col min="16" max="16" width="2.625" style="1" customWidth="1"/>
    <col min="17" max="17" width="13.50390625" style="22" customWidth="1"/>
    <col min="18" max="18" width="18.00390625" style="22" customWidth="1"/>
    <col min="19" max="19" width="1.625" style="23" customWidth="1"/>
    <col min="20" max="20" width="8.75390625" style="23" customWidth="1"/>
    <col min="21" max="21" width="15.625" style="243" customWidth="1"/>
    <col min="22" max="22" width="2.625" style="23" customWidth="1"/>
    <col min="23" max="23" width="6.625" style="23" customWidth="1"/>
    <col min="24" max="24" width="10.625" style="14" customWidth="1"/>
    <col min="25" max="16384" width="8.875" style="2" customWidth="1"/>
  </cols>
  <sheetData>
    <row r="1" ht="15" customHeight="1">
      <c r="B1" s="78" t="s">
        <v>27</v>
      </c>
    </row>
    <row r="2" spans="2:24" ht="15" customHeight="1">
      <c r="B2" s="392" t="s">
        <v>16</v>
      </c>
      <c r="C2" s="393"/>
      <c r="D2" s="393"/>
      <c r="E2" s="394"/>
      <c r="F2" s="398" t="s">
        <v>13</v>
      </c>
      <c r="G2" s="393"/>
      <c r="H2" s="393"/>
      <c r="I2" s="393"/>
      <c r="J2" s="393"/>
      <c r="K2" s="393"/>
      <c r="L2" s="393"/>
      <c r="M2" s="394"/>
      <c r="N2" s="393" t="s">
        <v>2</v>
      </c>
      <c r="O2" s="400" t="s">
        <v>17</v>
      </c>
      <c r="P2" s="400"/>
      <c r="Q2" s="386" t="s">
        <v>14</v>
      </c>
      <c r="R2" s="386" t="s">
        <v>15</v>
      </c>
      <c r="S2" s="388" t="s">
        <v>18</v>
      </c>
      <c r="T2" s="388"/>
      <c r="U2" s="388"/>
      <c r="V2" s="388"/>
      <c r="W2" s="389"/>
      <c r="X2" s="24"/>
    </row>
    <row r="3" spans="2:24" ht="15" customHeight="1">
      <c r="B3" s="395"/>
      <c r="C3" s="396"/>
      <c r="D3" s="396"/>
      <c r="E3" s="397"/>
      <c r="F3" s="399"/>
      <c r="G3" s="396"/>
      <c r="H3" s="396"/>
      <c r="I3" s="396"/>
      <c r="J3" s="396"/>
      <c r="K3" s="396"/>
      <c r="L3" s="396"/>
      <c r="M3" s="397"/>
      <c r="N3" s="396"/>
      <c r="O3" s="401"/>
      <c r="P3" s="401"/>
      <c r="Q3" s="387"/>
      <c r="R3" s="387"/>
      <c r="S3" s="390"/>
      <c r="T3" s="390"/>
      <c r="U3" s="390"/>
      <c r="V3" s="390"/>
      <c r="W3" s="391"/>
      <c r="X3" s="24"/>
    </row>
    <row r="4" spans="1:23" ht="15" customHeight="1">
      <c r="A4" s="26" t="s">
        <v>0</v>
      </c>
      <c r="B4" s="266"/>
      <c r="C4" s="267"/>
      <c r="D4" s="268"/>
      <c r="E4" s="47"/>
      <c r="F4" s="50"/>
      <c r="G4" s="269"/>
      <c r="H4" s="269"/>
      <c r="I4" s="270"/>
      <c r="J4" s="270"/>
      <c r="K4" s="270"/>
      <c r="L4" s="270"/>
      <c r="M4" s="271"/>
      <c r="N4" s="262"/>
      <c r="O4" s="261"/>
      <c r="P4" s="272"/>
      <c r="Q4" s="46"/>
      <c r="R4" s="46"/>
      <c r="S4" s="7"/>
      <c r="T4" s="30"/>
      <c r="U4" s="244"/>
      <c r="V4" s="30"/>
      <c r="W4" s="31"/>
    </row>
    <row r="5" spans="1:23" ht="15" customHeight="1">
      <c r="A5" s="34">
        <v>1</v>
      </c>
      <c r="B5" s="273"/>
      <c r="C5" s="274"/>
      <c r="D5" s="257" t="s">
        <v>55</v>
      </c>
      <c r="E5" s="275"/>
      <c r="F5" s="276"/>
      <c r="G5" s="277"/>
      <c r="H5" s="277"/>
      <c r="I5" s="278"/>
      <c r="J5" s="278"/>
      <c r="K5" s="278"/>
      <c r="L5" s="279"/>
      <c r="M5" s="280"/>
      <c r="N5" s="281"/>
      <c r="O5" s="282"/>
      <c r="P5" s="275"/>
      <c r="Q5" s="283"/>
      <c r="R5" s="283"/>
      <c r="S5" s="40"/>
      <c r="T5" s="41"/>
      <c r="U5" s="245"/>
      <c r="V5" s="41"/>
      <c r="W5" s="42"/>
    </row>
    <row r="6" spans="1:23" ht="15" customHeight="1">
      <c r="A6" s="34"/>
      <c r="B6" s="266"/>
      <c r="C6" s="49"/>
      <c r="D6" s="268"/>
      <c r="E6" s="47"/>
      <c r="F6" s="50"/>
      <c r="G6" s="269"/>
      <c r="H6" s="269"/>
      <c r="I6" s="270"/>
      <c r="J6" s="270"/>
      <c r="K6" s="270"/>
      <c r="L6" s="270"/>
      <c r="M6" s="271"/>
      <c r="N6" s="262"/>
      <c r="O6" s="261"/>
      <c r="P6" s="47"/>
      <c r="Q6" s="46"/>
      <c r="R6" s="46"/>
      <c r="S6" s="7"/>
      <c r="T6" s="8"/>
      <c r="U6" s="246"/>
      <c r="V6" s="8"/>
      <c r="W6" s="31"/>
    </row>
    <row r="7" spans="1:23" ht="15" customHeight="1">
      <c r="A7" s="34"/>
      <c r="B7" s="273"/>
      <c r="C7" s="274"/>
      <c r="D7" s="257"/>
      <c r="E7" s="284"/>
      <c r="F7" s="285"/>
      <c r="G7" s="259"/>
      <c r="H7" s="259"/>
      <c r="I7" s="286"/>
      <c r="J7" s="286"/>
      <c r="K7" s="286"/>
      <c r="L7" s="287"/>
      <c r="M7" s="288"/>
      <c r="N7" s="263"/>
      <c r="O7" s="260"/>
      <c r="P7" s="284"/>
      <c r="Q7" s="258"/>
      <c r="R7" s="258"/>
      <c r="S7" s="4"/>
      <c r="T7" s="5"/>
      <c r="U7" s="247"/>
      <c r="V7" s="5"/>
      <c r="W7" s="45"/>
    </row>
    <row r="8" spans="1:23" ht="15" customHeight="1">
      <c r="A8" s="34"/>
      <c r="B8" s="266"/>
      <c r="C8" s="49"/>
      <c r="D8" s="268"/>
      <c r="E8" s="47"/>
      <c r="F8" s="50"/>
      <c r="G8" s="269"/>
      <c r="H8" s="269"/>
      <c r="I8" s="270"/>
      <c r="J8" s="270"/>
      <c r="K8" s="270"/>
      <c r="L8" s="270"/>
      <c r="M8" s="271"/>
      <c r="N8" s="262"/>
      <c r="O8" s="261"/>
      <c r="P8" s="47"/>
      <c r="Q8" s="46"/>
      <c r="R8" s="46"/>
      <c r="S8" s="7"/>
      <c r="T8" s="8"/>
      <c r="U8" s="246"/>
      <c r="V8" s="8"/>
      <c r="W8" s="31"/>
    </row>
    <row r="9" spans="1:24" ht="15" customHeight="1">
      <c r="A9" s="34"/>
      <c r="B9" s="273"/>
      <c r="C9" s="274"/>
      <c r="D9" s="257" t="s">
        <v>58</v>
      </c>
      <c r="E9" s="284"/>
      <c r="F9" s="285"/>
      <c r="G9" s="259" t="s">
        <v>60</v>
      </c>
      <c r="H9" s="259"/>
      <c r="I9" s="286"/>
      <c r="J9" s="286"/>
      <c r="K9" s="286"/>
      <c r="L9" s="287"/>
      <c r="M9" s="288"/>
      <c r="N9" s="263" t="s">
        <v>59</v>
      </c>
      <c r="O9" s="260">
        <v>1</v>
      </c>
      <c r="P9" s="284"/>
      <c r="Q9" s="311"/>
      <c r="R9" s="311"/>
      <c r="S9" s="118"/>
      <c r="T9" s="119"/>
      <c r="U9" s="253"/>
      <c r="V9" s="119"/>
      <c r="W9" s="249"/>
      <c r="X9" s="250"/>
    </row>
    <row r="10" spans="1:24" ht="15" customHeight="1">
      <c r="A10" s="34"/>
      <c r="B10" s="266"/>
      <c r="C10" s="49"/>
      <c r="D10" s="268"/>
      <c r="E10" s="47"/>
      <c r="F10" s="50"/>
      <c r="G10" s="269"/>
      <c r="H10" s="269"/>
      <c r="I10" s="270"/>
      <c r="J10" s="270"/>
      <c r="K10" s="270"/>
      <c r="L10" s="270"/>
      <c r="M10" s="271"/>
      <c r="N10" s="262"/>
      <c r="O10" s="261"/>
      <c r="P10" s="47"/>
      <c r="Q10" s="122"/>
      <c r="R10" s="122"/>
      <c r="S10" s="116"/>
      <c r="T10" s="117"/>
      <c r="U10" s="252"/>
      <c r="V10" s="117"/>
      <c r="W10" s="251"/>
      <c r="X10" s="250"/>
    </row>
    <row r="11" spans="1:24" ht="15" customHeight="1">
      <c r="A11" s="34"/>
      <c r="B11" s="273"/>
      <c r="C11" s="274"/>
      <c r="D11" s="257"/>
      <c r="E11" s="284"/>
      <c r="F11" s="285"/>
      <c r="G11" s="259"/>
      <c r="H11" s="259"/>
      <c r="I11" s="286"/>
      <c r="J11" s="286"/>
      <c r="K11" s="286"/>
      <c r="L11" s="287"/>
      <c r="M11" s="288"/>
      <c r="N11" s="263"/>
      <c r="O11" s="260"/>
      <c r="P11" s="284"/>
      <c r="Q11" s="311"/>
      <c r="R11" s="311"/>
      <c r="S11" s="118"/>
      <c r="T11" s="119"/>
      <c r="U11" s="253"/>
      <c r="V11" s="119"/>
      <c r="W11" s="249"/>
      <c r="X11" s="250"/>
    </row>
    <row r="12" spans="1:24" ht="15" customHeight="1">
      <c r="A12" s="34"/>
      <c r="B12" s="266"/>
      <c r="C12" s="49"/>
      <c r="D12" s="268"/>
      <c r="E12" s="47"/>
      <c r="F12" s="50"/>
      <c r="G12" s="269"/>
      <c r="H12" s="269"/>
      <c r="I12" s="270"/>
      <c r="J12" s="270"/>
      <c r="K12" s="270"/>
      <c r="L12" s="270"/>
      <c r="M12" s="271"/>
      <c r="N12" s="262"/>
      <c r="O12" s="261"/>
      <c r="P12" s="47"/>
      <c r="Q12" s="122"/>
      <c r="R12" s="122"/>
      <c r="S12" s="116"/>
      <c r="T12" s="117"/>
      <c r="U12" s="252"/>
      <c r="V12" s="117"/>
      <c r="W12" s="251"/>
      <c r="X12" s="250"/>
    </row>
    <row r="13" spans="1:24" ht="15" customHeight="1">
      <c r="A13" s="34"/>
      <c r="B13" s="273"/>
      <c r="C13" s="274"/>
      <c r="D13" s="257"/>
      <c r="E13" s="284"/>
      <c r="F13" s="285"/>
      <c r="G13" s="259"/>
      <c r="H13" s="259"/>
      <c r="I13" s="286"/>
      <c r="J13" s="286"/>
      <c r="K13" s="286"/>
      <c r="L13" s="287"/>
      <c r="M13" s="288"/>
      <c r="N13" s="263"/>
      <c r="O13" s="260"/>
      <c r="P13" s="284"/>
      <c r="Q13" s="311"/>
      <c r="R13" s="311"/>
      <c r="S13" s="118"/>
      <c r="T13" s="119"/>
      <c r="U13" s="253"/>
      <c r="V13" s="119"/>
      <c r="W13" s="249"/>
      <c r="X13" s="250"/>
    </row>
    <row r="14" spans="1:24" ht="15" customHeight="1">
      <c r="A14" s="34"/>
      <c r="B14" s="266"/>
      <c r="C14" s="49"/>
      <c r="D14" s="268"/>
      <c r="E14" s="47"/>
      <c r="F14" s="50"/>
      <c r="G14" s="269"/>
      <c r="H14" s="269"/>
      <c r="I14" s="270"/>
      <c r="J14" s="270"/>
      <c r="K14" s="270"/>
      <c r="L14" s="270"/>
      <c r="M14" s="271"/>
      <c r="N14" s="262"/>
      <c r="O14" s="261"/>
      <c r="P14" s="47"/>
      <c r="Q14" s="122"/>
      <c r="R14" s="122"/>
      <c r="S14" s="116"/>
      <c r="T14" s="117"/>
      <c r="U14" s="252"/>
      <c r="V14" s="117"/>
      <c r="W14" s="251"/>
      <c r="X14" s="250"/>
    </row>
    <row r="15" spans="1:24" ht="15" customHeight="1">
      <c r="A15" s="34"/>
      <c r="B15" s="273"/>
      <c r="C15" s="274"/>
      <c r="D15" s="257"/>
      <c r="E15" s="284"/>
      <c r="F15" s="285"/>
      <c r="G15" s="259"/>
      <c r="H15" s="259"/>
      <c r="I15" s="286"/>
      <c r="J15" s="286"/>
      <c r="K15" s="286"/>
      <c r="L15" s="287"/>
      <c r="M15" s="288"/>
      <c r="N15" s="263"/>
      <c r="O15" s="260"/>
      <c r="P15" s="284"/>
      <c r="Q15" s="311"/>
      <c r="R15" s="311"/>
      <c r="S15" s="118"/>
      <c r="T15" s="119"/>
      <c r="U15" s="253"/>
      <c r="V15" s="119"/>
      <c r="W15" s="249"/>
      <c r="X15" s="250"/>
    </row>
    <row r="16" spans="1:24" ht="15" customHeight="1">
      <c r="A16" s="34"/>
      <c r="B16" s="266"/>
      <c r="C16" s="49"/>
      <c r="D16" s="268"/>
      <c r="E16" s="47"/>
      <c r="F16" s="50"/>
      <c r="G16" s="269"/>
      <c r="H16" s="269"/>
      <c r="I16" s="270"/>
      <c r="J16" s="270"/>
      <c r="K16" s="270"/>
      <c r="L16" s="270"/>
      <c r="M16" s="271"/>
      <c r="N16" s="262"/>
      <c r="O16" s="261"/>
      <c r="P16" s="47"/>
      <c r="Q16" s="122"/>
      <c r="R16" s="122"/>
      <c r="S16" s="116"/>
      <c r="T16" s="117"/>
      <c r="U16" s="252"/>
      <c r="V16" s="117"/>
      <c r="W16" s="251"/>
      <c r="X16" s="250"/>
    </row>
    <row r="17" spans="1:24" ht="15" customHeight="1">
      <c r="A17" s="34"/>
      <c r="B17" s="273"/>
      <c r="C17" s="274"/>
      <c r="D17" s="257"/>
      <c r="E17" s="284"/>
      <c r="F17" s="285"/>
      <c r="G17" s="259"/>
      <c r="H17" s="259"/>
      <c r="I17" s="286"/>
      <c r="J17" s="286"/>
      <c r="K17" s="286"/>
      <c r="L17" s="287"/>
      <c r="M17" s="288"/>
      <c r="N17" s="263"/>
      <c r="O17" s="260"/>
      <c r="P17" s="284"/>
      <c r="Q17" s="311"/>
      <c r="R17" s="311"/>
      <c r="S17" s="118"/>
      <c r="T17" s="119"/>
      <c r="U17" s="253"/>
      <c r="V17" s="119"/>
      <c r="W17" s="249"/>
      <c r="X17" s="250"/>
    </row>
    <row r="18" spans="1:23" ht="15" customHeight="1">
      <c r="A18" s="34"/>
      <c r="B18" s="266"/>
      <c r="C18" s="49"/>
      <c r="D18" s="268"/>
      <c r="E18" s="47"/>
      <c r="F18" s="50"/>
      <c r="G18" s="269"/>
      <c r="H18" s="269"/>
      <c r="I18" s="270"/>
      <c r="J18" s="270"/>
      <c r="K18" s="270"/>
      <c r="L18" s="270"/>
      <c r="M18" s="271"/>
      <c r="N18" s="262"/>
      <c r="O18" s="261"/>
      <c r="P18" s="47"/>
      <c r="Q18" s="46"/>
      <c r="R18" s="46"/>
      <c r="S18" s="7"/>
      <c r="T18" s="8"/>
      <c r="U18" s="246"/>
      <c r="V18" s="8"/>
      <c r="W18" s="31"/>
    </row>
    <row r="19" spans="1:23" ht="15" customHeight="1">
      <c r="A19" s="34"/>
      <c r="B19" s="273"/>
      <c r="C19" s="274"/>
      <c r="D19" s="257"/>
      <c r="E19" s="284"/>
      <c r="F19" s="285"/>
      <c r="G19" s="259"/>
      <c r="H19" s="259"/>
      <c r="I19" s="286"/>
      <c r="J19" s="286"/>
      <c r="K19" s="286"/>
      <c r="L19" s="287"/>
      <c r="M19" s="288"/>
      <c r="N19" s="263"/>
      <c r="O19" s="260"/>
      <c r="P19" s="284"/>
      <c r="Q19" s="258"/>
      <c r="R19" s="258"/>
      <c r="S19" s="4"/>
      <c r="T19" s="5"/>
      <c r="U19" s="247"/>
      <c r="V19" s="5"/>
      <c r="W19" s="45"/>
    </row>
    <row r="20" spans="1:23" ht="15" customHeight="1">
      <c r="A20" s="34"/>
      <c r="B20" s="266"/>
      <c r="C20" s="49"/>
      <c r="D20" s="268"/>
      <c r="E20" s="47"/>
      <c r="F20" s="50"/>
      <c r="G20" s="269"/>
      <c r="H20" s="269"/>
      <c r="I20" s="270"/>
      <c r="J20" s="270"/>
      <c r="K20" s="270"/>
      <c r="L20" s="270"/>
      <c r="M20" s="271"/>
      <c r="N20" s="262"/>
      <c r="O20" s="261"/>
      <c r="P20" s="47"/>
      <c r="Q20" s="46"/>
      <c r="R20" s="46"/>
      <c r="S20" s="7"/>
      <c r="T20" s="8"/>
      <c r="U20" s="246"/>
      <c r="V20" s="8"/>
      <c r="W20" s="31"/>
    </row>
    <row r="21" spans="1:23" ht="15" customHeight="1">
      <c r="A21" s="34"/>
      <c r="B21" s="273"/>
      <c r="C21" s="274"/>
      <c r="D21" s="257"/>
      <c r="E21" s="284"/>
      <c r="F21" s="285"/>
      <c r="G21" s="259"/>
      <c r="H21" s="259"/>
      <c r="I21" s="286"/>
      <c r="J21" s="286"/>
      <c r="K21" s="286"/>
      <c r="L21" s="287"/>
      <c r="M21" s="288"/>
      <c r="N21" s="263"/>
      <c r="O21" s="260"/>
      <c r="P21" s="284"/>
      <c r="Q21" s="258"/>
      <c r="R21" s="258"/>
      <c r="S21" s="4"/>
      <c r="T21" s="5"/>
      <c r="U21" s="247"/>
      <c r="V21" s="5"/>
      <c r="W21" s="45"/>
    </row>
    <row r="22" spans="1:23" ht="15" customHeight="1">
      <c r="A22" s="34"/>
      <c r="B22" s="266"/>
      <c r="C22" s="49"/>
      <c r="D22" s="268"/>
      <c r="E22" s="47"/>
      <c r="F22" s="50"/>
      <c r="G22" s="269"/>
      <c r="H22" s="269"/>
      <c r="I22" s="270"/>
      <c r="J22" s="270"/>
      <c r="K22" s="270"/>
      <c r="L22" s="270"/>
      <c r="M22" s="271"/>
      <c r="N22" s="262"/>
      <c r="O22" s="261"/>
      <c r="P22" s="47"/>
      <c r="Q22" s="46"/>
      <c r="R22" s="46"/>
      <c r="S22" s="7"/>
      <c r="T22" s="8"/>
      <c r="U22" s="246"/>
      <c r="V22" s="8"/>
      <c r="W22" s="31"/>
    </row>
    <row r="23" spans="1:23" ht="15" customHeight="1">
      <c r="A23" s="34"/>
      <c r="B23" s="273"/>
      <c r="C23" s="274"/>
      <c r="D23" s="257"/>
      <c r="E23" s="284"/>
      <c r="F23" s="285"/>
      <c r="G23" s="259"/>
      <c r="H23" s="259"/>
      <c r="I23" s="286"/>
      <c r="J23" s="286"/>
      <c r="K23" s="286"/>
      <c r="L23" s="287"/>
      <c r="M23" s="288"/>
      <c r="N23" s="263"/>
      <c r="O23" s="260"/>
      <c r="P23" s="284"/>
      <c r="Q23" s="258"/>
      <c r="R23" s="258"/>
      <c r="S23" s="4"/>
      <c r="T23" s="5"/>
      <c r="U23" s="247"/>
      <c r="V23" s="5"/>
      <c r="W23" s="45"/>
    </row>
    <row r="24" spans="1:23" ht="15" customHeight="1">
      <c r="A24" s="34"/>
      <c r="B24" s="266"/>
      <c r="C24" s="49"/>
      <c r="D24" s="268"/>
      <c r="E24" s="47"/>
      <c r="F24" s="50"/>
      <c r="G24" s="269"/>
      <c r="H24" s="269"/>
      <c r="I24" s="270"/>
      <c r="J24" s="270"/>
      <c r="K24" s="270"/>
      <c r="L24" s="270"/>
      <c r="M24" s="271"/>
      <c r="N24" s="262"/>
      <c r="O24" s="261"/>
      <c r="P24" s="47"/>
      <c r="Q24" s="46"/>
      <c r="R24" s="46"/>
      <c r="S24" s="7"/>
      <c r="T24" s="8"/>
      <c r="U24" s="246"/>
      <c r="V24" s="8"/>
      <c r="W24" s="31"/>
    </row>
    <row r="25" spans="1:23" ht="15" customHeight="1">
      <c r="A25" s="34"/>
      <c r="B25" s="273"/>
      <c r="C25" s="274"/>
      <c r="D25" s="257"/>
      <c r="E25" s="284"/>
      <c r="F25" s="285"/>
      <c r="G25" s="259"/>
      <c r="H25" s="259"/>
      <c r="I25" s="286"/>
      <c r="J25" s="286"/>
      <c r="K25" s="286"/>
      <c r="L25" s="287"/>
      <c r="M25" s="288"/>
      <c r="N25" s="263"/>
      <c r="O25" s="260"/>
      <c r="P25" s="284"/>
      <c r="Q25" s="258"/>
      <c r="R25" s="258"/>
      <c r="S25" s="4"/>
      <c r="T25" s="5"/>
      <c r="U25" s="247"/>
      <c r="V25" s="5"/>
      <c r="W25" s="45"/>
    </row>
    <row r="26" spans="1:23" ht="15" customHeight="1">
      <c r="A26" s="34"/>
      <c r="B26" s="266"/>
      <c r="C26" s="49"/>
      <c r="D26" s="268"/>
      <c r="E26" s="47"/>
      <c r="F26" s="50"/>
      <c r="G26" s="269"/>
      <c r="H26" s="269"/>
      <c r="I26" s="270"/>
      <c r="J26" s="270"/>
      <c r="K26" s="270"/>
      <c r="L26" s="270"/>
      <c r="M26" s="271"/>
      <c r="N26" s="262"/>
      <c r="O26" s="261"/>
      <c r="P26" s="47"/>
      <c r="Q26" s="46"/>
      <c r="R26" s="46"/>
      <c r="S26" s="7"/>
      <c r="T26" s="8"/>
      <c r="U26" s="246"/>
      <c r="V26" s="8"/>
      <c r="W26" s="31"/>
    </row>
    <row r="27" spans="1:23" ht="15" customHeight="1">
      <c r="A27" s="34"/>
      <c r="B27" s="273"/>
      <c r="C27" s="274"/>
      <c r="D27" s="257"/>
      <c r="E27" s="284"/>
      <c r="F27" s="285"/>
      <c r="G27" s="259"/>
      <c r="H27" s="259"/>
      <c r="I27" s="286"/>
      <c r="J27" s="286"/>
      <c r="K27" s="286"/>
      <c r="L27" s="287"/>
      <c r="M27" s="288"/>
      <c r="N27" s="263"/>
      <c r="O27" s="260"/>
      <c r="P27" s="284"/>
      <c r="Q27" s="258"/>
      <c r="R27" s="258"/>
      <c r="S27" s="4"/>
      <c r="T27" s="5"/>
      <c r="U27" s="247"/>
      <c r="V27" s="5"/>
      <c r="W27" s="45"/>
    </row>
    <row r="28" spans="1:23" ht="15" customHeight="1">
      <c r="A28" s="34"/>
      <c r="B28" s="266"/>
      <c r="C28" s="49"/>
      <c r="D28" s="268"/>
      <c r="E28" s="47"/>
      <c r="F28" s="50"/>
      <c r="G28" s="269"/>
      <c r="H28" s="269"/>
      <c r="I28" s="270"/>
      <c r="J28" s="270"/>
      <c r="K28" s="270"/>
      <c r="L28" s="270"/>
      <c r="M28" s="271"/>
      <c r="N28" s="262"/>
      <c r="O28" s="261"/>
      <c r="P28" s="47"/>
      <c r="Q28" s="46"/>
      <c r="R28" s="46"/>
      <c r="S28" s="7"/>
      <c r="T28" s="8"/>
      <c r="U28" s="246"/>
      <c r="V28" s="8"/>
      <c r="W28" s="31"/>
    </row>
    <row r="29" spans="1:23" ht="15" customHeight="1">
      <c r="A29" s="34"/>
      <c r="B29" s="273"/>
      <c r="C29" s="274"/>
      <c r="D29" s="257"/>
      <c r="E29" s="284"/>
      <c r="F29" s="285"/>
      <c r="G29" s="259"/>
      <c r="H29" s="259"/>
      <c r="I29" s="286"/>
      <c r="J29" s="286"/>
      <c r="K29" s="286"/>
      <c r="L29" s="287"/>
      <c r="M29" s="288"/>
      <c r="N29" s="263"/>
      <c r="O29" s="260"/>
      <c r="P29" s="284"/>
      <c r="Q29" s="258"/>
      <c r="R29" s="258"/>
      <c r="S29" s="4"/>
      <c r="T29" s="5"/>
      <c r="U29" s="247"/>
      <c r="V29" s="5"/>
      <c r="W29" s="45"/>
    </row>
    <row r="30" spans="1:23" ht="15" customHeight="1">
      <c r="A30" s="34"/>
      <c r="B30" s="266"/>
      <c r="C30" s="49"/>
      <c r="D30" s="268"/>
      <c r="E30" s="47"/>
      <c r="F30" s="50"/>
      <c r="G30" s="269"/>
      <c r="H30" s="269"/>
      <c r="I30" s="270"/>
      <c r="J30" s="270"/>
      <c r="K30" s="270"/>
      <c r="L30" s="270"/>
      <c r="M30" s="271"/>
      <c r="N30" s="262"/>
      <c r="O30" s="261"/>
      <c r="P30" s="47"/>
      <c r="Q30" s="46"/>
      <c r="R30" s="46"/>
      <c r="S30" s="7"/>
      <c r="T30" s="8"/>
      <c r="U30" s="246"/>
      <c r="V30" s="8"/>
      <c r="W30" s="31"/>
    </row>
    <row r="31" spans="1:23" ht="15" customHeight="1">
      <c r="A31" s="34"/>
      <c r="B31" s="273"/>
      <c r="C31" s="274"/>
      <c r="D31" s="257"/>
      <c r="E31" s="284"/>
      <c r="F31" s="285"/>
      <c r="G31" s="259"/>
      <c r="H31" s="259"/>
      <c r="I31" s="286"/>
      <c r="J31" s="286"/>
      <c r="K31" s="286"/>
      <c r="L31" s="287"/>
      <c r="M31" s="288"/>
      <c r="N31" s="263"/>
      <c r="O31" s="260"/>
      <c r="P31" s="284"/>
      <c r="Q31" s="258"/>
      <c r="R31" s="258"/>
      <c r="S31" s="4"/>
      <c r="T31" s="5"/>
      <c r="U31" s="247"/>
      <c r="V31" s="5"/>
      <c r="W31" s="45"/>
    </row>
    <row r="32" spans="1:23" ht="15" customHeight="1">
      <c r="A32" s="34"/>
      <c r="B32" s="266"/>
      <c r="C32" s="49"/>
      <c r="D32" s="268"/>
      <c r="E32" s="47"/>
      <c r="F32" s="50"/>
      <c r="G32" s="269"/>
      <c r="H32" s="269"/>
      <c r="I32" s="270"/>
      <c r="J32" s="270"/>
      <c r="K32" s="270"/>
      <c r="L32" s="270"/>
      <c r="M32" s="271"/>
      <c r="N32" s="262"/>
      <c r="O32" s="261"/>
      <c r="P32" s="47"/>
      <c r="Q32" s="46"/>
      <c r="R32" s="46"/>
      <c r="S32" s="7"/>
      <c r="T32" s="8"/>
      <c r="U32" s="246"/>
      <c r="V32" s="8"/>
      <c r="W32" s="31"/>
    </row>
    <row r="33" spans="1:23" ht="15" customHeight="1">
      <c r="A33" s="34"/>
      <c r="B33" s="273"/>
      <c r="C33" s="274"/>
      <c r="D33" s="257"/>
      <c r="E33" s="284"/>
      <c r="F33" s="285"/>
      <c r="G33" s="259" t="s">
        <v>29</v>
      </c>
      <c r="H33" s="259"/>
      <c r="I33" s="286"/>
      <c r="J33" s="286"/>
      <c r="K33" s="286"/>
      <c r="L33" s="287"/>
      <c r="M33" s="288"/>
      <c r="N33" s="263"/>
      <c r="O33" s="260"/>
      <c r="P33" s="284"/>
      <c r="Q33" s="258"/>
      <c r="R33" s="258"/>
      <c r="S33" s="4"/>
      <c r="T33" s="5"/>
      <c r="U33" s="247"/>
      <c r="V33" s="5"/>
      <c r="W33" s="45"/>
    </row>
    <row r="34" spans="1:23" ht="15" customHeight="1">
      <c r="A34" s="34"/>
      <c r="B34" s="266"/>
      <c r="C34" s="49"/>
      <c r="D34" s="268"/>
      <c r="E34" s="47"/>
      <c r="F34" s="50"/>
      <c r="G34" s="269"/>
      <c r="H34" s="269"/>
      <c r="I34" s="270"/>
      <c r="J34" s="270"/>
      <c r="K34" s="270"/>
      <c r="L34" s="270"/>
      <c r="M34" s="271"/>
      <c r="N34" s="262"/>
      <c r="O34" s="261"/>
      <c r="P34" s="47"/>
      <c r="Q34" s="46"/>
      <c r="R34" s="46"/>
      <c r="S34" s="7"/>
      <c r="T34" s="8"/>
      <c r="U34" s="246"/>
      <c r="V34" s="8"/>
      <c r="W34" s="31"/>
    </row>
    <row r="35" spans="1:23" ht="15" customHeight="1">
      <c r="A35" s="26" t="s">
        <v>1</v>
      </c>
      <c r="B35" s="289"/>
      <c r="C35" s="290"/>
      <c r="D35" s="291"/>
      <c r="E35" s="292"/>
      <c r="F35" s="293"/>
      <c r="G35" s="294"/>
      <c r="H35" s="294"/>
      <c r="I35" s="295"/>
      <c r="J35" s="295"/>
      <c r="K35" s="295"/>
      <c r="L35" s="296"/>
      <c r="M35" s="297"/>
      <c r="N35" s="298"/>
      <c r="O35" s="299"/>
      <c r="P35" s="292"/>
      <c r="Q35" s="300"/>
      <c r="R35" s="300"/>
      <c r="S35" s="55"/>
      <c r="T35" s="56"/>
      <c r="U35" s="233"/>
      <c r="V35" s="56"/>
      <c r="W35" s="57"/>
    </row>
  </sheetData>
  <sheetProtection/>
  <mergeCells count="7">
    <mergeCell ref="S2:W3"/>
    <mergeCell ref="B2:E3"/>
    <mergeCell ref="F2:M3"/>
    <mergeCell ref="N2:N3"/>
    <mergeCell ref="O2:P3"/>
    <mergeCell ref="Q2:Q3"/>
    <mergeCell ref="R2:R3"/>
  </mergeCells>
  <printOptions horizontalCentered="1" verticalCentered="1"/>
  <pageMargins left="0.31496062992125984" right="0.31496062992125984" top="0.984251968503937" bottom="0.4724409448818898" header="0.5511811023622047" footer="0.2755905511811024"/>
  <pageSetup horizontalDpi="300" verticalDpi="300" orientation="landscape" paperSize="9" r:id="rId1"/>
  <headerFooter alignWithMargins="0">
    <oddFooter>&amp;L&amp;"ＭＳ Ｐ明朝,標準"共通仮設Ｐ．&amp;P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6">
    <tabColor rgb="FF66FFFF"/>
  </sheetPr>
  <dimension ref="A1:AG132"/>
  <sheetViews>
    <sheetView showGridLines="0" showZeros="0" zoomScaleSheetLayoutView="70" zoomScalePageLayoutView="0" workbookViewId="0" topLeftCell="A1">
      <selection activeCell="G10" sqref="G10"/>
    </sheetView>
  </sheetViews>
  <sheetFormatPr defaultColWidth="8.875" defaultRowHeight="13.5"/>
  <cols>
    <col min="1" max="1" width="8.875" style="2" customWidth="1"/>
    <col min="2" max="2" width="8.625" style="2" customWidth="1"/>
    <col min="3" max="3" width="5.50390625" style="2" bestFit="1" customWidth="1"/>
    <col min="4" max="4" width="5.625" style="12" customWidth="1"/>
    <col min="5" max="5" width="4.625" style="1" customWidth="1"/>
    <col min="6" max="6" width="1.625" style="1" customWidth="1"/>
    <col min="7" max="7" width="18.625" style="1" customWidth="1"/>
    <col min="8" max="9" width="1.625" style="1" customWidth="1"/>
    <col min="10" max="10" width="6.125" style="1" customWidth="1"/>
    <col min="11" max="11" width="2.125" style="1" customWidth="1"/>
    <col min="12" max="12" width="5.625" style="18" customWidth="1"/>
    <col min="13" max="13" width="1.625" style="18" customWidth="1"/>
    <col min="14" max="14" width="5.625" style="18" customWidth="1"/>
    <col min="15" max="15" width="1.625" style="18" customWidth="1"/>
    <col min="16" max="16" width="5.625" style="18" customWidth="1"/>
    <col min="17" max="17" width="6.00390625" style="1" customWidth="1"/>
    <col min="18" max="18" width="10.625" style="128" customWidth="1"/>
    <col min="19" max="19" width="2.50390625" style="1" customWidth="1"/>
    <col min="20" max="20" width="9.625" style="2" customWidth="1"/>
    <col min="21" max="21" width="10.625" style="15" customWidth="1"/>
    <col min="22" max="22" width="9.625" style="16" customWidth="1"/>
    <col min="23" max="23" width="10.625" style="2" customWidth="1"/>
    <col min="24" max="24" width="9.625" style="2" customWidth="1"/>
    <col min="25" max="25" width="10.625" style="2" customWidth="1"/>
    <col min="26" max="26" width="9.625" style="2" customWidth="1"/>
    <col min="27" max="27" width="5.625" style="2" customWidth="1"/>
    <col min="28" max="29" width="9.625" style="2" customWidth="1"/>
    <col min="30" max="30" width="8.875" style="2" customWidth="1"/>
    <col min="31" max="31" width="12.875" style="2" customWidth="1"/>
    <col min="32" max="33" width="8.875" style="2" customWidth="1"/>
    <col min="34" max="16384" width="8.875" style="2" customWidth="1"/>
  </cols>
  <sheetData>
    <row r="1" spans="5:29" ht="15" customHeight="1">
      <c r="E1" s="18"/>
      <c r="F1" s="18"/>
      <c r="G1" s="18"/>
      <c r="H1" s="18"/>
      <c r="I1" s="18"/>
      <c r="J1" s="18"/>
      <c r="K1" s="19"/>
      <c r="Q1" s="20"/>
      <c r="R1" s="149"/>
      <c r="S1" s="18"/>
      <c r="T1" s="1"/>
      <c r="U1" s="10"/>
      <c r="V1" s="9"/>
      <c r="W1" s="1"/>
      <c r="X1" s="1"/>
      <c r="Y1" s="1"/>
      <c r="Z1" s="1"/>
      <c r="AA1" s="1"/>
      <c r="AB1" s="1"/>
      <c r="AC1" s="1"/>
    </row>
    <row r="2" spans="5:29" ht="15" customHeight="1">
      <c r="E2" s="78" t="s">
        <v>31</v>
      </c>
      <c r="T2" s="1"/>
      <c r="U2" s="10"/>
      <c r="V2" s="9"/>
      <c r="W2" s="1"/>
      <c r="X2" s="1"/>
      <c r="Y2" s="1"/>
      <c r="Z2" s="1"/>
      <c r="AA2" s="1"/>
      <c r="AB2" s="1"/>
      <c r="AC2" s="1"/>
    </row>
    <row r="3" spans="5:33" ht="15" customHeight="1">
      <c r="E3" s="392" t="s">
        <v>6</v>
      </c>
      <c r="F3" s="393"/>
      <c r="G3" s="393"/>
      <c r="H3" s="394"/>
      <c r="I3" s="398" t="s">
        <v>7</v>
      </c>
      <c r="J3" s="393"/>
      <c r="K3" s="393"/>
      <c r="L3" s="393"/>
      <c r="M3" s="393"/>
      <c r="N3" s="393"/>
      <c r="O3" s="393"/>
      <c r="P3" s="394"/>
      <c r="Q3" s="393" t="s">
        <v>3</v>
      </c>
      <c r="R3" s="411" t="s">
        <v>8</v>
      </c>
      <c r="S3" s="411"/>
      <c r="T3" s="402"/>
      <c r="U3" s="403"/>
      <c r="V3" s="402"/>
      <c r="W3" s="403"/>
      <c r="X3" s="402"/>
      <c r="Y3" s="403"/>
      <c r="Z3" s="404" t="s">
        <v>21</v>
      </c>
      <c r="AA3" s="406" t="s">
        <v>22</v>
      </c>
      <c r="AB3" s="404" t="s">
        <v>23</v>
      </c>
      <c r="AC3" s="404" t="s">
        <v>24</v>
      </c>
      <c r="AD3" s="66"/>
      <c r="AE3" s="148" t="s">
        <v>41</v>
      </c>
      <c r="AF3" s="155" t="b">
        <f>Z110</f>
        <v>0</v>
      </c>
      <c r="AG3" s="66"/>
    </row>
    <row r="4" spans="1:33" ht="15" customHeight="1">
      <c r="A4" s="235" t="s">
        <v>42</v>
      </c>
      <c r="B4" s="235" t="s">
        <v>43</v>
      </c>
      <c r="C4" s="235" t="s">
        <v>44</v>
      </c>
      <c r="E4" s="395"/>
      <c r="F4" s="396"/>
      <c r="G4" s="396"/>
      <c r="H4" s="397"/>
      <c r="I4" s="399"/>
      <c r="J4" s="396"/>
      <c r="K4" s="396"/>
      <c r="L4" s="396"/>
      <c r="M4" s="396"/>
      <c r="N4" s="396"/>
      <c r="O4" s="396"/>
      <c r="P4" s="397"/>
      <c r="Q4" s="396"/>
      <c r="R4" s="412"/>
      <c r="S4" s="412"/>
      <c r="T4" s="69" t="s">
        <v>25</v>
      </c>
      <c r="U4" s="70" t="s">
        <v>26</v>
      </c>
      <c r="V4" s="69" t="s">
        <v>25</v>
      </c>
      <c r="W4" s="70" t="s">
        <v>26</v>
      </c>
      <c r="X4" s="69" t="s">
        <v>25</v>
      </c>
      <c r="Y4" s="70" t="s">
        <v>26</v>
      </c>
      <c r="Z4" s="405"/>
      <c r="AA4" s="407"/>
      <c r="AB4" s="405"/>
      <c r="AC4" s="405"/>
      <c r="AD4" s="66"/>
      <c r="AE4" s="66"/>
      <c r="AF4" s="66"/>
      <c r="AG4" s="66"/>
    </row>
    <row r="5" spans="4:33" ht="15" customHeight="1">
      <c r="D5" s="26" t="s">
        <v>0</v>
      </c>
      <c r="E5" s="27"/>
      <c r="F5" s="28"/>
      <c r="G5" s="60"/>
      <c r="H5" s="6"/>
      <c r="I5" s="84"/>
      <c r="J5" s="85"/>
      <c r="K5" s="85"/>
      <c r="L5" s="86"/>
      <c r="M5" s="86"/>
      <c r="N5" s="86"/>
      <c r="O5" s="86"/>
      <c r="P5" s="87"/>
      <c r="Q5" s="29"/>
      <c r="R5" s="147"/>
      <c r="S5" s="17"/>
      <c r="T5" s="157">
        <f>IF(T112=0,0,IF($Z112=T112,"採用",0))</f>
        <v>0</v>
      </c>
      <c r="U5" s="146"/>
      <c r="V5" s="157">
        <f>IF(V112=0,0,IF($Z112=V112,"採用",0))</f>
        <v>0</v>
      </c>
      <c r="W5" s="145"/>
      <c r="X5" s="156">
        <f>IF(X112=0,0,IF($Z112=X112,"採用",0))</f>
        <v>0</v>
      </c>
      <c r="Y5" s="145"/>
      <c r="Z5" s="71"/>
      <c r="AA5" s="72"/>
      <c r="AB5" s="73"/>
      <c r="AC5" s="73"/>
      <c r="AD5" s="66"/>
      <c r="AE5" s="67">
        <v>0</v>
      </c>
      <c r="AF5" s="68"/>
      <c r="AG5" s="66"/>
    </row>
    <row r="6" spans="4:33" ht="15" customHeight="1">
      <c r="D6" s="34">
        <v>1</v>
      </c>
      <c r="E6" s="35"/>
      <c r="F6" s="36"/>
      <c r="G6" s="37" t="s">
        <v>56</v>
      </c>
      <c r="H6" s="38"/>
      <c r="I6" s="82"/>
      <c r="J6" s="83"/>
      <c r="K6" s="83"/>
      <c r="L6" s="109"/>
      <c r="M6" s="109"/>
      <c r="N6" s="109"/>
      <c r="O6" s="109"/>
      <c r="P6" s="110"/>
      <c r="Q6" s="39"/>
      <c r="R6" s="144" t="s">
        <v>29</v>
      </c>
      <c r="S6" s="38"/>
      <c r="T6" s="408">
        <f>SUM(U:U)</f>
        <v>0</v>
      </c>
      <c r="U6" s="409"/>
      <c r="V6" s="408">
        <f>SUM(W:W)</f>
        <v>0</v>
      </c>
      <c r="W6" s="410"/>
      <c r="X6" s="409">
        <f>SUM(Y:Y)</f>
        <v>0</v>
      </c>
      <c r="Y6" s="410"/>
      <c r="Z6" s="74"/>
      <c r="AA6" s="75"/>
      <c r="AB6" s="76"/>
      <c r="AC6" s="77"/>
      <c r="AD6" s="66"/>
      <c r="AE6" s="67">
        <v>10</v>
      </c>
      <c r="AF6" s="68"/>
      <c r="AG6" s="66"/>
    </row>
    <row r="7" spans="4:33" ht="15" customHeight="1">
      <c r="D7" s="34"/>
      <c r="E7" s="27"/>
      <c r="F7" s="43"/>
      <c r="G7" s="163"/>
      <c r="H7" s="161"/>
      <c r="I7" s="162"/>
      <c r="J7" s="211"/>
      <c r="K7" s="211"/>
      <c r="L7" s="212"/>
      <c r="M7" s="212"/>
      <c r="N7" s="212"/>
      <c r="O7" s="212"/>
      <c r="P7" s="213"/>
      <c r="Q7" s="214"/>
      <c r="R7" s="215"/>
      <c r="S7" s="6"/>
      <c r="T7" s="138"/>
      <c r="U7" s="137"/>
      <c r="V7" s="138"/>
      <c r="W7" s="137"/>
      <c r="X7" s="138"/>
      <c r="Y7" s="137"/>
      <c r="Z7" s="135"/>
      <c r="AA7" s="136"/>
      <c r="AB7" s="135"/>
      <c r="AC7" s="134"/>
      <c r="AD7" s="66"/>
      <c r="AE7" s="67">
        <v>100</v>
      </c>
      <c r="AF7" s="68">
        <v>-1</v>
      </c>
      <c r="AG7" s="66"/>
    </row>
    <row r="8" spans="1:33" ht="15" customHeight="1">
      <c r="A8" s="2">
        <f>B8&amp;C8</f>
      </c>
      <c r="D8" s="34"/>
      <c r="E8" s="35"/>
      <c r="F8" s="36"/>
      <c r="G8" s="216"/>
      <c r="H8" s="165"/>
      <c r="I8" s="166"/>
      <c r="J8" s="217"/>
      <c r="K8" s="217"/>
      <c r="L8" s="218"/>
      <c r="M8" s="218"/>
      <c r="N8" s="218"/>
      <c r="O8" s="218"/>
      <c r="P8" s="219"/>
      <c r="Q8" s="220"/>
      <c r="R8" s="221"/>
      <c r="S8" s="3"/>
      <c r="T8" s="143"/>
      <c r="U8" s="142">
        <f>INT($R8*T8)</f>
        <v>0</v>
      </c>
      <c r="V8" s="143"/>
      <c r="W8" s="142">
        <f>INT($R8*V8)</f>
        <v>0</v>
      </c>
      <c r="X8" s="143"/>
      <c r="Y8" s="142">
        <f>INT($R8*X8)</f>
        <v>0</v>
      </c>
      <c r="Z8" s="158">
        <f>IF(SUM(T8:Y8)=0,0,CHOOSE(IF(T$5="採用",1,IF(V$5="採用",2,3)),T8,V8,X8))</f>
        <v>0</v>
      </c>
      <c r="AA8" s="141">
        <f>IF(R8,$AF$3,0)</f>
        <v>0</v>
      </c>
      <c r="AB8" s="140">
        <f>ROUNDDOWN(Z8*AA8,0)</f>
        <v>0</v>
      </c>
      <c r="AC8" s="139">
        <f>IF(AB8&gt;1,ROUND(AB8,VLOOKUP(AB8,$AE$5:$AF$13,2)),"")</f>
      </c>
      <c r="AD8" s="66"/>
      <c r="AE8" s="67">
        <v>1000</v>
      </c>
      <c r="AF8" s="68">
        <v>-1</v>
      </c>
      <c r="AG8" s="66"/>
    </row>
    <row r="9" spans="4:33" ht="15" customHeight="1">
      <c r="D9" s="34"/>
      <c r="E9" s="27"/>
      <c r="F9" s="43"/>
      <c r="G9" s="163"/>
      <c r="H9" s="101"/>
      <c r="I9" s="123"/>
      <c r="J9" s="124"/>
      <c r="K9" s="124"/>
      <c r="L9" s="125"/>
      <c r="M9" s="125"/>
      <c r="N9" s="125"/>
      <c r="O9" s="125"/>
      <c r="P9" s="126"/>
      <c r="Q9" s="102"/>
      <c r="R9" s="103"/>
      <c r="S9" s="6"/>
      <c r="T9" s="138"/>
      <c r="U9" s="137"/>
      <c r="V9" s="138"/>
      <c r="W9" s="137"/>
      <c r="X9" s="138"/>
      <c r="Y9" s="137"/>
      <c r="Z9" s="135"/>
      <c r="AA9" s="136"/>
      <c r="AB9" s="135"/>
      <c r="AC9" s="134"/>
      <c r="AD9" s="66"/>
      <c r="AE9" s="67">
        <v>10000</v>
      </c>
      <c r="AF9" s="68">
        <v>-2</v>
      </c>
      <c r="AG9" s="66"/>
    </row>
    <row r="10" spans="1:33" ht="15" customHeight="1">
      <c r="A10" s="2">
        <f>B10&amp;C10</f>
      </c>
      <c r="D10" s="34"/>
      <c r="E10" s="35"/>
      <c r="F10" s="36"/>
      <c r="G10" s="216"/>
      <c r="H10" s="97"/>
      <c r="I10" s="104"/>
      <c r="J10" s="105"/>
      <c r="K10" s="105"/>
      <c r="L10" s="106"/>
      <c r="M10" s="106"/>
      <c r="N10" s="106"/>
      <c r="O10" s="107"/>
      <c r="P10" s="108"/>
      <c r="Q10" s="98"/>
      <c r="R10" s="99"/>
      <c r="S10" s="3"/>
      <c r="T10" s="143"/>
      <c r="U10" s="142">
        <f>INT($R10*T10)</f>
        <v>0</v>
      </c>
      <c r="V10" s="143"/>
      <c r="W10" s="142">
        <f>INT($R10*V10)</f>
        <v>0</v>
      </c>
      <c r="X10" s="143"/>
      <c r="Y10" s="142">
        <f>INT($R10*X10)</f>
        <v>0</v>
      </c>
      <c r="Z10" s="158">
        <f>IF(SUM(T10:Y10)=0,0,CHOOSE(IF(T$5="採用",1,IF(V$5="採用",2,3)),T10,V10,X10))</f>
        <v>0</v>
      </c>
      <c r="AA10" s="141">
        <f>IF(R10,$AF$3,0)</f>
        <v>0</v>
      </c>
      <c r="AB10" s="140">
        <f>ROUNDDOWN(Z10*AA10,0)</f>
        <v>0</v>
      </c>
      <c r="AC10" s="139">
        <f>IF(AB10&gt;1,ROUND(AB10,VLOOKUP(AB10,$AE$5:$AF$13,2)),"")</f>
      </c>
      <c r="AD10" s="66"/>
      <c r="AE10" s="67">
        <v>100000</v>
      </c>
      <c r="AF10" s="68">
        <v>-3</v>
      </c>
      <c r="AG10" s="66"/>
    </row>
    <row r="11" spans="4:33" ht="15" customHeight="1">
      <c r="D11" s="34"/>
      <c r="E11" s="27"/>
      <c r="F11" s="43"/>
      <c r="G11" s="222"/>
      <c r="H11" s="101"/>
      <c r="I11" s="123"/>
      <c r="J11" s="124"/>
      <c r="K11" s="124"/>
      <c r="L11" s="125"/>
      <c r="M11" s="125"/>
      <c r="N11" s="125"/>
      <c r="O11" s="125"/>
      <c r="P11" s="126"/>
      <c r="Q11" s="102"/>
      <c r="R11" s="103"/>
      <c r="S11" s="6"/>
      <c r="T11" s="138"/>
      <c r="U11" s="137"/>
      <c r="V11" s="138"/>
      <c r="W11" s="137"/>
      <c r="X11" s="138"/>
      <c r="Y11" s="137"/>
      <c r="Z11" s="135"/>
      <c r="AA11" s="136"/>
      <c r="AB11" s="135"/>
      <c r="AC11" s="134"/>
      <c r="AD11" s="66"/>
      <c r="AE11" s="67">
        <v>1000000</v>
      </c>
      <c r="AF11" s="68">
        <v>-4</v>
      </c>
      <c r="AG11" s="66"/>
    </row>
    <row r="12" spans="1:33" ht="15" customHeight="1">
      <c r="A12" s="2">
        <f>B12&amp;C12</f>
      </c>
      <c r="D12" s="34"/>
      <c r="E12" s="35"/>
      <c r="F12" s="36"/>
      <c r="G12" s="96"/>
      <c r="H12" s="97"/>
      <c r="I12" s="104"/>
      <c r="J12" s="105"/>
      <c r="K12" s="105"/>
      <c r="L12" s="106"/>
      <c r="M12" s="106"/>
      <c r="N12" s="106"/>
      <c r="O12" s="106"/>
      <c r="P12" s="108"/>
      <c r="Q12" s="98"/>
      <c r="R12" s="99"/>
      <c r="S12" s="3"/>
      <c r="T12" s="143"/>
      <c r="U12" s="142">
        <f>INT($R12*T12)</f>
        <v>0</v>
      </c>
      <c r="V12" s="143"/>
      <c r="W12" s="142">
        <f>INT($R12*V12)</f>
        <v>0</v>
      </c>
      <c r="X12" s="143"/>
      <c r="Y12" s="142">
        <f>INT($R12*X12)</f>
        <v>0</v>
      </c>
      <c r="Z12" s="158">
        <f>IF(SUM(T12:Y12)=0,0,CHOOSE(IF(T$5="採用",1,IF(V$5="採用",2,3)),T12,V12,X12))</f>
        <v>0</v>
      </c>
      <c r="AA12" s="141">
        <f>IF(R12,$AF$3,0)</f>
        <v>0</v>
      </c>
      <c r="AB12" s="140">
        <f>ROUNDDOWN(Z12*AA12,0)</f>
        <v>0</v>
      </c>
      <c r="AC12" s="139">
        <f>IF(AB12&gt;1,ROUND(AB12,VLOOKUP(AB12,$AE$5:$AF$13,2)),"")</f>
      </c>
      <c r="AD12" s="66"/>
      <c r="AE12" s="67">
        <v>10000000</v>
      </c>
      <c r="AF12" s="68">
        <v>-5</v>
      </c>
      <c r="AG12" s="66"/>
    </row>
    <row r="13" spans="4:33" ht="15" customHeight="1">
      <c r="D13" s="34"/>
      <c r="E13" s="27"/>
      <c r="F13" s="43"/>
      <c r="G13" s="100"/>
      <c r="H13" s="101"/>
      <c r="I13" s="123"/>
      <c r="J13" s="124"/>
      <c r="K13" s="124"/>
      <c r="L13" s="125"/>
      <c r="M13" s="125"/>
      <c r="N13" s="125"/>
      <c r="O13" s="125"/>
      <c r="P13" s="126"/>
      <c r="Q13" s="102"/>
      <c r="R13" s="103"/>
      <c r="S13" s="6"/>
      <c r="T13" s="138"/>
      <c r="U13" s="137"/>
      <c r="V13" s="138"/>
      <c r="W13" s="137"/>
      <c r="X13" s="138"/>
      <c r="Y13" s="137"/>
      <c r="Z13" s="135"/>
      <c r="AA13" s="136"/>
      <c r="AB13" s="135"/>
      <c r="AC13" s="134"/>
      <c r="AD13" s="66"/>
      <c r="AE13" s="67">
        <v>100000000</v>
      </c>
      <c r="AF13" s="68">
        <v>-6</v>
      </c>
      <c r="AG13" s="66"/>
    </row>
    <row r="14" spans="1:33" ht="15" customHeight="1">
      <c r="A14" s="2">
        <f>B14&amp;C14</f>
      </c>
      <c r="D14" s="34"/>
      <c r="E14" s="35"/>
      <c r="F14" s="36"/>
      <c r="G14" s="96"/>
      <c r="H14" s="97"/>
      <c r="I14" s="104"/>
      <c r="J14" s="105"/>
      <c r="K14" s="105"/>
      <c r="L14" s="106"/>
      <c r="M14" s="106"/>
      <c r="N14" s="106"/>
      <c r="O14" s="107"/>
      <c r="P14" s="108"/>
      <c r="Q14" s="98"/>
      <c r="R14" s="99"/>
      <c r="S14" s="3"/>
      <c r="T14" s="143"/>
      <c r="U14" s="142">
        <f>INT($R14*T14)</f>
        <v>0</v>
      </c>
      <c r="V14" s="143"/>
      <c r="W14" s="142">
        <f>INT($R14*V14)</f>
        <v>0</v>
      </c>
      <c r="X14" s="143"/>
      <c r="Y14" s="142">
        <f>INT($R14*X14)</f>
        <v>0</v>
      </c>
      <c r="Z14" s="158">
        <f>IF(SUM(T14:Y14)=0,0,CHOOSE(IF(T$5="採用",1,IF(V$5="採用",2,3)),T14,V14,X14))</f>
        <v>0</v>
      </c>
      <c r="AA14" s="141">
        <f>IF(R14,$AF$3,0)</f>
        <v>0</v>
      </c>
      <c r="AB14" s="140">
        <f>ROUNDDOWN(Z14*AA14,0)</f>
        <v>0</v>
      </c>
      <c r="AC14" s="139">
        <f>IF(AB14&gt;1,ROUND(AB14,VLOOKUP(AB14,$AE$5:$AF$13,2)),"")</f>
      </c>
      <c r="AD14" s="66"/>
      <c r="AE14" s="66"/>
      <c r="AF14" s="66"/>
      <c r="AG14" s="66"/>
    </row>
    <row r="15" spans="4:33" ht="15" customHeight="1">
      <c r="D15" s="34"/>
      <c r="E15" s="27"/>
      <c r="F15" s="43"/>
      <c r="G15" s="100"/>
      <c r="H15" s="101"/>
      <c r="I15" s="123"/>
      <c r="J15" s="124"/>
      <c r="K15" s="124"/>
      <c r="L15" s="125"/>
      <c r="M15" s="125"/>
      <c r="N15" s="125"/>
      <c r="O15" s="125"/>
      <c r="P15" s="126"/>
      <c r="Q15" s="102"/>
      <c r="R15" s="103"/>
      <c r="S15" s="6"/>
      <c r="T15" s="138"/>
      <c r="U15" s="137"/>
      <c r="V15" s="138"/>
      <c r="W15" s="137"/>
      <c r="X15" s="138"/>
      <c r="Y15" s="137"/>
      <c r="Z15" s="135"/>
      <c r="AA15" s="136"/>
      <c r="AB15" s="135"/>
      <c r="AC15" s="134"/>
      <c r="AD15" s="66"/>
      <c r="AE15" s="66"/>
      <c r="AF15" s="66"/>
      <c r="AG15" s="66"/>
    </row>
    <row r="16" spans="1:33" ht="15" customHeight="1">
      <c r="A16" s="2">
        <f>B16&amp;C16</f>
      </c>
      <c r="D16" s="34"/>
      <c r="E16" s="35"/>
      <c r="F16" s="36"/>
      <c r="G16" s="96"/>
      <c r="H16" s="97"/>
      <c r="I16" s="104"/>
      <c r="J16" s="105"/>
      <c r="K16" s="105"/>
      <c r="L16" s="106"/>
      <c r="M16" s="106"/>
      <c r="N16" s="106"/>
      <c r="O16" s="107"/>
      <c r="P16" s="108"/>
      <c r="Q16" s="98"/>
      <c r="R16" s="99"/>
      <c r="S16" s="3"/>
      <c r="T16" s="143"/>
      <c r="U16" s="142">
        <f>INT($R16*T16)</f>
        <v>0</v>
      </c>
      <c r="V16" s="143"/>
      <c r="W16" s="142">
        <f>INT($R16*V16)</f>
        <v>0</v>
      </c>
      <c r="X16" s="143"/>
      <c r="Y16" s="142">
        <f>INT($R16*X16)</f>
        <v>0</v>
      </c>
      <c r="Z16" s="158">
        <f>IF(SUM(T16:Y16)=0,0,CHOOSE(IF(T$5="採用",1,IF(V$5="採用",2,3)),T16,V16,X16))</f>
        <v>0</v>
      </c>
      <c r="AA16" s="141">
        <f>IF(R16,$AF$3,0)</f>
        <v>0</v>
      </c>
      <c r="AB16" s="140">
        <f>ROUNDDOWN(Z16*AA16,0)</f>
        <v>0</v>
      </c>
      <c r="AC16" s="139">
        <f>IF(AB16&gt;1,ROUND(AB16,VLOOKUP(AB16,$AE$5:$AF$13,2)),"")</f>
      </c>
      <c r="AD16" s="66"/>
      <c r="AE16" s="66"/>
      <c r="AF16" s="66"/>
      <c r="AG16" s="66"/>
    </row>
    <row r="17" spans="4:33" ht="15" customHeight="1">
      <c r="D17" s="34"/>
      <c r="E17" s="27"/>
      <c r="F17" s="43"/>
      <c r="G17" s="100"/>
      <c r="H17" s="101"/>
      <c r="I17" s="123"/>
      <c r="J17" s="124"/>
      <c r="K17" s="124"/>
      <c r="L17" s="125"/>
      <c r="M17" s="125"/>
      <c r="N17" s="125"/>
      <c r="O17" s="125"/>
      <c r="P17" s="126"/>
      <c r="Q17" s="102"/>
      <c r="R17" s="103"/>
      <c r="S17" s="6"/>
      <c r="T17" s="138"/>
      <c r="U17" s="137"/>
      <c r="V17" s="138"/>
      <c r="W17" s="137"/>
      <c r="X17" s="138"/>
      <c r="Y17" s="137"/>
      <c r="Z17" s="135"/>
      <c r="AA17" s="136"/>
      <c r="AB17" s="135"/>
      <c r="AC17" s="134"/>
      <c r="AD17" s="66"/>
      <c r="AE17" s="66"/>
      <c r="AF17" s="66"/>
      <c r="AG17" s="66"/>
    </row>
    <row r="18" spans="1:33" ht="15" customHeight="1">
      <c r="A18" s="2">
        <f>B18&amp;C18</f>
      </c>
      <c r="D18" s="34"/>
      <c r="E18" s="35"/>
      <c r="F18" s="36"/>
      <c r="G18" s="164"/>
      <c r="H18" s="97"/>
      <c r="I18" s="104"/>
      <c r="J18" s="105"/>
      <c r="K18" s="105"/>
      <c r="L18" s="106"/>
      <c r="M18" s="106"/>
      <c r="N18" s="106"/>
      <c r="O18" s="107"/>
      <c r="P18" s="108"/>
      <c r="Q18" s="98"/>
      <c r="R18" s="99"/>
      <c r="S18" s="3"/>
      <c r="T18" s="143"/>
      <c r="U18" s="142">
        <f>INT($R18*T18)</f>
        <v>0</v>
      </c>
      <c r="V18" s="143"/>
      <c r="W18" s="142">
        <f>INT($R18*V18)</f>
        <v>0</v>
      </c>
      <c r="X18" s="143"/>
      <c r="Y18" s="142">
        <f>INT($R18*X18)</f>
        <v>0</v>
      </c>
      <c r="Z18" s="158">
        <f>IF(SUM(T18:Y18)=0,0,CHOOSE(IF(T$5="採用",1,IF(V$5="採用",2,3)),T18,V18,X18))</f>
        <v>0</v>
      </c>
      <c r="AA18" s="141">
        <f>IF(R18,$AF$3,0)</f>
        <v>0</v>
      </c>
      <c r="AB18" s="140">
        <f>ROUNDDOWN(Z18*AA18,0)</f>
        <v>0</v>
      </c>
      <c r="AC18" s="139">
        <f>IF(AB18&gt;1,ROUND(AB18,VLOOKUP(AB18,$AE$5:$AF$13,2)),"")</f>
      </c>
      <c r="AD18" s="66"/>
      <c r="AE18" s="66"/>
      <c r="AF18" s="66"/>
      <c r="AG18" s="66"/>
    </row>
    <row r="19" spans="4:33" ht="15" customHeight="1">
      <c r="D19" s="34"/>
      <c r="E19" s="27"/>
      <c r="F19" s="43"/>
      <c r="G19" s="222"/>
      <c r="H19" s="101"/>
      <c r="I19" s="123"/>
      <c r="J19" s="124"/>
      <c r="K19" s="124"/>
      <c r="L19" s="125"/>
      <c r="M19" s="125"/>
      <c r="N19" s="125"/>
      <c r="O19" s="125"/>
      <c r="P19" s="126"/>
      <c r="Q19" s="102"/>
      <c r="R19" s="103"/>
      <c r="S19" s="6"/>
      <c r="T19" s="138"/>
      <c r="U19" s="137"/>
      <c r="V19" s="138"/>
      <c r="W19" s="137"/>
      <c r="X19" s="138"/>
      <c r="Y19" s="137"/>
      <c r="Z19" s="135"/>
      <c r="AA19" s="136"/>
      <c r="AB19" s="135"/>
      <c r="AC19" s="134"/>
      <c r="AD19" s="66"/>
      <c r="AE19" s="66"/>
      <c r="AF19" s="66"/>
      <c r="AG19" s="66"/>
    </row>
    <row r="20" spans="1:33" ht="15" customHeight="1">
      <c r="A20" s="2">
        <f>B20&amp;C20</f>
      </c>
      <c r="D20" s="34"/>
      <c r="E20" s="35"/>
      <c r="F20" s="36"/>
      <c r="G20" s="223"/>
      <c r="H20" s="97"/>
      <c r="I20" s="104"/>
      <c r="J20" s="105"/>
      <c r="K20" s="105"/>
      <c r="L20" s="106"/>
      <c r="M20" s="106"/>
      <c r="N20" s="106"/>
      <c r="O20" s="107"/>
      <c r="P20" s="108"/>
      <c r="Q20" s="98"/>
      <c r="R20" s="99"/>
      <c r="S20" s="3"/>
      <c r="T20" s="143"/>
      <c r="U20" s="142">
        <f>INT($R20*T20)</f>
        <v>0</v>
      </c>
      <c r="V20" s="143"/>
      <c r="W20" s="142">
        <f>INT($R20*V20)</f>
        <v>0</v>
      </c>
      <c r="X20" s="143"/>
      <c r="Y20" s="142">
        <f>INT($R20*X20)</f>
        <v>0</v>
      </c>
      <c r="Z20" s="158">
        <f>IF(SUM(T20:Y20)=0,0,CHOOSE(IF(T$5="採用",1,IF(V$5="採用",2,3)),T20,V20,X20))</f>
        <v>0</v>
      </c>
      <c r="AA20" s="141">
        <f>IF(R20,$AF$3,0)</f>
        <v>0</v>
      </c>
      <c r="AB20" s="140">
        <f>ROUNDDOWN(Z20*AA20,0)</f>
        <v>0</v>
      </c>
      <c r="AC20" s="139">
        <f>IF(AB20&gt;1,ROUND(AB20,VLOOKUP(AB20,$AE$5:$AF$13,2)),"")</f>
      </c>
      <c r="AD20" s="66"/>
      <c r="AE20" s="66"/>
      <c r="AF20" s="66"/>
      <c r="AG20" s="66"/>
    </row>
    <row r="21" spans="4:33" ht="15" customHeight="1">
      <c r="D21" s="34"/>
      <c r="E21" s="27"/>
      <c r="F21" s="43"/>
      <c r="G21" s="222"/>
      <c r="H21" s="101"/>
      <c r="I21" s="123"/>
      <c r="J21" s="124"/>
      <c r="K21" s="124"/>
      <c r="L21" s="125"/>
      <c r="M21" s="125"/>
      <c r="N21" s="125"/>
      <c r="O21" s="125"/>
      <c r="P21" s="126"/>
      <c r="Q21" s="102"/>
      <c r="R21" s="103"/>
      <c r="S21" s="6"/>
      <c r="T21" s="138"/>
      <c r="U21" s="137"/>
      <c r="V21" s="138"/>
      <c r="W21" s="137"/>
      <c r="X21" s="138"/>
      <c r="Y21" s="137"/>
      <c r="Z21" s="135"/>
      <c r="AA21" s="136"/>
      <c r="AB21" s="135"/>
      <c r="AC21" s="134"/>
      <c r="AD21" s="66"/>
      <c r="AE21" s="66"/>
      <c r="AF21" s="66"/>
      <c r="AG21" s="66"/>
    </row>
    <row r="22" spans="1:33" ht="15" customHeight="1">
      <c r="A22" s="2">
        <f>B22&amp;C22</f>
      </c>
      <c r="D22" s="34"/>
      <c r="E22" s="35"/>
      <c r="F22" s="36"/>
      <c r="G22" s="223"/>
      <c r="H22" s="97"/>
      <c r="I22" s="104"/>
      <c r="J22" s="105"/>
      <c r="K22" s="105"/>
      <c r="L22" s="106"/>
      <c r="M22" s="106"/>
      <c r="N22" s="106"/>
      <c r="O22" s="107"/>
      <c r="P22" s="108"/>
      <c r="Q22" s="98"/>
      <c r="R22" s="99"/>
      <c r="S22" s="3"/>
      <c r="T22" s="143"/>
      <c r="U22" s="142">
        <f>INT($R22*T22)</f>
        <v>0</v>
      </c>
      <c r="V22" s="143"/>
      <c r="W22" s="142">
        <f>INT($R22*V22)</f>
        <v>0</v>
      </c>
      <c r="X22" s="143"/>
      <c r="Y22" s="142">
        <f>INT($R22*X22)</f>
        <v>0</v>
      </c>
      <c r="Z22" s="158">
        <f>IF(SUM(T22:Y22)=0,0,CHOOSE(IF(T$5="採用",1,IF(V$5="採用",2,3)),T22,V22,X22))</f>
        <v>0</v>
      </c>
      <c r="AA22" s="141">
        <f>IF(R22,$AF$3,0)</f>
        <v>0</v>
      </c>
      <c r="AB22" s="140">
        <f>ROUNDDOWN(Z22*AA22,0)</f>
        <v>0</v>
      </c>
      <c r="AC22" s="139">
        <f>IF(AB22&gt;1,ROUND(AB22,VLOOKUP(AB22,$AE$5:$AF$13,2)),"")</f>
      </c>
      <c r="AD22" s="66"/>
      <c r="AE22" s="66"/>
      <c r="AF22" s="66"/>
      <c r="AG22" s="66"/>
    </row>
    <row r="23" spans="4:33" ht="15" customHeight="1">
      <c r="D23" s="34"/>
      <c r="E23" s="27"/>
      <c r="F23" s="43"/>
      <c r="G23" s="210"/>
      <c r="H23" s="161"/>
      <c r="I23" s="162"/>
      <c r="J23" s="85"/>
      <c r="K23" s="85"/>
      <c r="L23" s="86"/>
      <c r="M23" s="86"/>
      <c r="N23" s="86"/>
      <c r="O23" s="86"/>
      <c r="P23" s="87"/>
      <c r="Q23" s="29"/>
      <c r="R23" s="103"/>
      <c r="S23" s="6"/>
      <c r="T23" s="138"/>
      <c r="U23" s="137"/>
      <c r="V23" s="138"/>
      <c r="W23" s="137"/>
      <c r="X23" s="138"/>
      <c r="Y23" s="137"/>
      <c r="Z23" s="135"/>
      <c r="AA23" s="136"/>
      <c r="AB23" s="135"/>
      <c r="AC23" s="134"/>
      <c r="AD23" s="66"/>
      <c r="AE23" s="66"/>
      <c r="AF23" s="66"/>
      <c r="AG23" s="66"/>
    </row>
    <row r="24" spans="1:33" ht="15" customHeight="1">
      <c r="A24" s="2">
        <f>B24&amp;C24</f>
      </c>
      <c r="D24" s="34"/>
      <c r="E24" s="35"/>
      <c r="F24" s="36"/>
      <c r="G24" s="96"/>
      <c r="H24" s="165"/>
      <c r="I24" s="166"/>
      <c r="J24" s="89"/>
      <c r="K24" s="89"/>
      <c r="L24" s="90"/>
      <c r="M24" s="90"/>
      <c r="N24" s="90"/>
      <c r="O24" s="90"/>
      <c r="P24" s="92"/>
      <c r="Q24" s="44"/>
      <c r="R24" s="99"/>
      <c r="S24" s="3"/>
      <c r="T24" s="143"/>
      <c r="U24" s="142">
        <f>INT($R24*T24)</f>
        <v>0</v>
      </c>
      <c r="V24" s="143"/>
      <c r="W24" s="142">
        <f>INT($R24*V24)</f>
        <v>0</v>
      </c>
      <c r="X24" s="143"/>
      <c r="Y24" s="142">
        <f>INT($R24*X24)</f>
        <v>0</v>
      </c>
      <c r="Z24" s="158">
        <f>IF(SUM(T24:Y24)=0,0,CHOOSE(IF(T$5="採用",1,IF(V$5="採用",2,3)),T24,V24,X24))</f>
        <v>0</v>
      </c>
      <c r="AA24" s="141">
        <f>IF(R24,$AF$3,0)</f>
        <v>0</v>
      </c>
      <c r="AB24" s="140">
        <f>ROUNDDOWN(Z24*AA24,0)</f>
        <v>0</v>
      </c>
      <c r="AC24" s="139">
        <f>IF(AB24&gt;1,ROUND(AB24,VLOOKUP(AB24,$AE$5:$AF$13,2)),"")</f>
      </c>
      <c r="AD24" s="66"/>
      <c r="AE24" s="66"/>
      <c r="AF24" s="66"/>
      <c r="AG24" s="66"/>
    </row>
    <row r="25" spans="4:33" ht="15" customHeight="1">
      <c r="D25" s="34"/>
      <c r="E25" s="27"/>
      <c r="F25" s="43"/>
      <c r="G25" s="163"/>
      <c r="H25" s="161"/>
      <c r="I25" s="162"/>
      <c r="J25" s="85"/>
      <c r="K25" s="85"/>
      <c r="L25" s="86"/>
      <c r="M25" s="86"/>
      <c r="N25" s="86"/>
      <c r="O25" s="86"/>
      <c r="P25" s="87"/>
      <c r="Q25" s="29"/>
      <c r="R25" s="103"/>
      <c r="S25" s="6"/>
      <c r="T25" s="138"/>
      <c r="U25" s="137"/>
      <c r="V25" s="138"/>
      <c r="W25" s="137"/>
      <c r="X25" s="138"/>
      <c r="Y25" s="137"/>
      <c r="Z25" s="135"/>
      <c r="AA25" s="136"/>
      <c r="AB25" s="135"/>
      <c r="AC25" s="134"/>
      <c r="AD25" s="66"/>
      <c r="AE25" s="66"/>
      <c r="AF25" s="66"/>
      <c r="AG25" s="66"/>
    </row>
    <row r="26" spans="1:33" ht="15" customHeight="1">
      <c r="A26" s="2">
        <f>B26&amp;C26</f>
      </c>
      <c r="D26" s="34"/>
      <c r="E26" s="35"/>
      <c r="F26" s="36"/>
      <c r="G26" s="216"/>
      <c r="H26" s="165"/>
      <c r="I26" s="166"/>
      <c r="J26" s="89"/>
      <c r="K26" s="89"/>
      <c r="L26" s="90"/>
      <c r="M26" s="90"/>
      <c r="N26" s="90"/>
      <c r="O26" s="90"/>
      <c r="P26" s="92"/>
      <c r="Q26" s="44"/>
      <c r="R26" s="99"/>
      <c r="S26" s="3"/>
      <c r="T26" s="143"/>
      <c r="U26" s="142">
        <f>INT($R26*T26)</f>
        <v>0</v>
      </c>
      <c r="V26" s="143"/>
      <c r="W26" s="142">
        <f>INT($R26*V26)</f>
        <v>0</v>
      </c>
      <c r="X26" s="143"/>
      <c r="Y26" s="142">
        <f>INT($R26*X26)</f>
        <v>0</v>
      </c>
      <c r="Z26" s="158">
        <f>IF(SUM(T26:Y26)=0,0,CHOOSE(IF(T$5="採用",1,IF(V$5="採用",2,3)),T26,V26,X26))</f>
        <v>0</v>
      </c>
      <c r="AA26" s="141">
        <f>IF(R26,$AF$3,0)</f>
        <v>0</v>
      </c>
      <c r="AB26" s="140">
        <f>ROUNDDOWN(Z26*AA26,0)</f>
        <v>0</v>
      </c>
      <c r="AC26" s="139">
        <f>IF(AB26&gt;1,ROUND(AB26,VLOOKUP(AB26,$AE$5:$AF$13,2)),"")</f>
      </c>
      <c r="AD26" s="66"/>
      <c r="AE26" s="66"/>
      <c r="AF26" s="66"/>
      <c r="AG26" s="66"/>
    </row>
    <row r="27" spans="4:33" ht="15" customHeight="1">
      <c r="D27" s="34"/>
      <c r="E27" s="27"/>
      <c r="F27" s="43"/>
      <c r="G27" s="100"/>
      <c r="H27" s="120"/>
      <c r="I27" s="224"/>
      <c r="J27" s="124"/>
      <c r="K27" s="225"/>
      <c r="L27" s="226"/>
      <c r="M27" s="226"/>
      <c r="N27" s="226"/>
      <c r="O27" s="226"/>
      <c r="P27" s="227"/>
      <c r="Q27" s="121"/>
      <c r="R27" s="103"/>
      <c r="S27" s="6"/>
      <c r="T27" s="138"/>
      <c r="U27" s="137"/>
      <c r="V27" s="138"/>
      <c r="W27" s="137"/>
      <c r="X27" s="138"/>
      <c r="Y27" s="137"/>
      <c r="Z27" s="135"/>
      <c r="AA27" s="136"/>
      <c r="AB27" s="135"/>
      <c r="AC27" s="134"/>
      <c r="AD27" s="66"/>
      <c r="AE27" s="66"/>
      <c r="AF27" s="66"/>
      <c r="AG27" s="66"/>
    </row>
    <row r="28" spans="1:33" ht="15" customHeight="1">
      <c r="A28" s="2">
        <f>B28&amp;C28</f>
      </c>
      <c r="D28" s="34"/>
      <c r="E28" s="35"/>
      <c r="F28" s="36"/>
      <c r="G28" s="209"/>
      <c r="H28" s="97"/>
      <c r="I28" s="104"/>
      <c r="J28" s="105"/>
      <c r="K28" s="105"/>
      <c r="L28" s="106"/>
      <c r="M28" s="106"/>
      <c r="N28" s="106"/>
      <c r="O28" s="106"/>
      <c r="P28" s="108"/>
      <c r="Q28" s="98"/>
      <c r="R28" s="99"/>
      <c r="S28" s="3"/>
      <c r="T28" s="143"/>
      <c r="U28" s="142">
        <f>INT($R28*T28)</f>
        <v>0</v>
      </c>
      <c r="V28" s="143"/>
      <c r="W28" s="142">
        <f>INT($R28*V28)</f>
        <v>0</v>
      </c>
      <c r="X28" s="143"/>
      <c r="Y28" s="142">
        <f>INT($R28*X28)</f>
        <v>0</v>
      </c>
      <c r="Z28" s="158">
        <f>IF(SUM(T28:Y28)=0,0,CHOOSE(IF(T$5="採用",1,IF(V$5="採用",2,3)),T28,V28,X28))</f>
        <v>0</v>
      </c>
      <c r="AA28" s="141">
        <f>IF(R28,$AF$3,0)</f>
        <v>0</v>
      </c>
      <c r="AB28" s="140">
        <f>ROUNDDOWN(Z28*AA28,0)</f>
        <v>0</v>
      </c>
      <c r="AC28" s="139">
        <f>IF(AB28&gt;1,ROUND(AB28,VLOOKUP(AB28,$AE$5:$AF$13,2)),"")</f>
      </c>
      <c r="AD28" s="66"/>
      <c r="AE28" s="66"/>
      <c r="AF28" s="66"/>
      <c r="AG28" s="66"/>
    </row>
    <row r="29" spans="4:33" ht="15" customHeight="1">
      <c r="D29" s="34"/>
      <c r="E29" s="48"/>
      <c r="F29" s="49"/>
      <c r="G29" s="100"/>
      <c r="H29" s="101"/>
      <c r="I29" s="123"/>
      <c r="J29" s="228"/>
      <c r="K29" s="124"/>
      <c r="L29" s="125"/>
      <c r="M29" s="125"/>
      <c r="N29" s="125"/>
      <c r="O29" s="125"/>
      <c r="P29" s="126"/>
      <c r="Q29" s="102"/>
      <c r="R29" s="103"/>
      <c r="S29" s="47"/>
      <c r="T29" s="138"/>
      <c r="U29" s="137"/>
      <c r="V29" s="138"/>
      <c r="W29" s="137"/>
      <c r="X29" s="138"/>
      <c r="Y29" s="137"/>
      <c r="Z29" s="135"/>
      <c r="AA29" s="136"/>
      <c r="AB29" s="135"/>
      <c r="AC29" s="134"/>
      <c r="AD29" s="66"/>
      <c r="AE29" s="66"/>
      <c r="AF29" s="66"/>
      <c r="AG29" s="66"/>
    </row>
    <row r="30" spans="1:33" ht="15" customHeight="1">
      <c r="A30" s="2">
        <f>B30&amp;C30</f>
      </c>
      <c r="D30" s="34"/>
      <c r="E30" s="35"/>
      <c r="F30" s="36"/>
      <c r="G30" s="96"/>
      <c r="H30" s="97"/>
      <c r="I30" s="104"/>
      <c r="J30" s="229"/>
      <c r="K30" s="105"/>
      <c r="L30" s="106"/>
      <c r="M30" s="106"/>
      <c r="N30" s="106"/>
      <c r="O30" s="107"/>
      <c r="P30" s="108"/>
      <c r="Q30" s="230"/>
      <c r="R30" s="99"/>
      <c r="S30" s="3"/>
      <c r="T30" s="143"/>
      <c r="U30" s="142">
        <f>INT($R30*T30)</f>
        <v>0</v>
      </c>
      <c r="V30" s="143"/>
      <c r="W30" s="142">
        <f>INT($R30*V30)</f>
        <v>0</v>
      </c>
      <c r="X30" s="143"/>
      <c r="Y30" s="142">
        <f>INT($R30*X30)</f>
        <v>0</v>
      </c>
      <c r="Z30" s="158">
        <f>IF(SUM(T30:Y30)=0,0,CHOOSE(IF(T$5="採用",1,IF(V$5="採用",2,3)),T30,V30,X30))</f>
        <v>0</v>
      </c>
      <c r="AA30" s="141">
        <f>IF(R30,$AF$3,0)</f>
        <v>0</v>
      </c>
      <c r="AB30" s="140">
        <f>ROUNDDOWN(Z30*AA30,0)</f>
        <v>0</v>
      </c>
      <c r="AC30" s="139">
        <f>IF(AB30&gt;1,ROUND(AB30,VLOOKUP(AB30,$AE$5:$AF$13,2)),"")</f>
      </c>
      <c r="AD30" s="66"/>
      <c r="AE30" s="66"/>
      <c r="AF30" s="66"/>
      <c r="AG30" s="66"/>
    </row>
    <row r="31" spans="4:33" ht="15" customHeight="1">
      <c r="D31" s="34"/>
      <c r="E31" s="27"/>
      <c r="F31" s="43"/>
      <c r="G31" s="163"/>
      <c r="H31" s="161"/>
      <c r="I31" s="162"/>
      <c r="J31" s="85"/>
      <c r="K31" s="85"/>
      <c r="L31" s="86"/>
      <c r="M31" s="86"/>
      <c r="N31" s="86"/>
      <c r="O31" s="86"/>
      <c r="P31" s="87"/>
      <c r="Q31" s="29"/>
      <c r="R31" s="94"/>
      <c r="S31" s="6"/>
      <c r="T31" s="138"/>
      <c r="U31" s="137"/>
      <c r="V31" s="138"/>
      <c r="W31" s="137"/>
      <c r="X31" s="138"/>
      <c r="Y31" s="137"/>
      <c r="Z31" s="135"/>
      <c r="AA31" s="136"/>
      <c r="AB31" s="135"/>
      <c r="AC31" s="134"/>
      <c r="AD31" s="66"/>
      <c r="AE31" s="66"/>
      <c r="AF31" s="66"/>
      <c r="AG31" s="66"/>
    </row>
    <row r="32" spans="1:33" ht="15" customHeight="1">
      <c r="A32" s="2">
        <f>B32&amp;C32</f>
      </c>
      <c r="D32" s="34"/>
      <c r="E32" s="35"/>
      <c r="F32" s="36"/>
      <c r="G32" s="231"/>
      <c r="H32" s="165"/>
      <c r="I32" s="166"/>
      <c r="J32" s="89"/>
      <c r="K32" s="89"/>
      <c r="L32" s="90"/>
      <c r="M32" s="90"/>
      <c r="N32" s="90"/>
      <c r="O32" s="90"/>
      <c r="P32" s="92"/>
      <c r="Q32" s="44"/>
      <c r="R32" s="93"/>
      <c r="S32" s="3"/>
      <c r="T32" s="143"/>
      <c r="U32" s="142">
        <f>INT($R32*T32)</f>
        <v>0</v>
      </c>
      <c r="V32" s="143"/>
      <c r="W32" s="142">
        <f>INT($R32*V32)</f>
        <v>0</v>
      </c>
      <c r="X32" s="143"/>
      <c r="Y32" s="142">
        <f>INT($R32*X32)</f>
        <v>0</v>
      </c>
      <c r="Z32" s="158">
        <f>IF(SUM(T32:Y32)=0,0,CHOOSE(IF(T$5="採用",1,IF(V$5="採用",2,3)),T32,V32,X32))</f>
        <v>0</v>
      </c>
      <c r="AA32" s="141">
        <f>IF(R32,$AF$3,0)</f>
        <v>0</v>
      </c>
      <c r="AB32" s="140">
        <f>ROUNDDOWN(Z32*AA32,0)</f>
        <v>0</v>
      </c>
      <c r="AC32" s="139">
        <f>IF(AB32&gt;1,ROUND(AB32,VLOOKUP(AB32,$AE$5:$AF$13,2)),"")</f>
      </c>
      <c r="AD32" s="66"/>
      <c r="AE32" s="66"/>
      <c r="AF32" s="66"/>
      <c r="AG32" s="66"/>
    </row>
    <row r="33" spans="4:33" ht="15" customHeight="1">
      <c r="D33" s="34"/>
      <c r="E33" s="27"/>
      <c r="F33" s="43"/>
      <c r="G33" s="163"/>
      <c r="H33" s="161"/>
      <c r="I33" s="162"/>
      <c r="J33" s="85"/>
      <c r="K33" s="85"/>
      <c r="L33" s="86"/>
      <c r="M33" s="86"/>
      <c r="N33" s="86"/>
      <c r="O33" s="86"/>
      <c r="P33" s="87"/>
      <c r="Q33" s="29"/>
      <c r="R33" s="94"/>
      <c r="S33" s="6"/>
      <c r="T33" s="138"/>
      <c r="U33" s="137"/>
      <c r="V33" s="138"/>
      <c r="W33" s="137"/>
      <c r="X33" s="138"/>
      <c r="Y33" s="137"/>
      <c r="Z33" s="135"/>
      <c r="AA33" s="136"/>
      <c r="AB33" s="135"/>
      <c r="AC33" s="134"/>
      <c r="AD33" s="66"/>
      <c r="AE33" s="66"/>
      <c r="AF33" s="66"/>
      <c r="AG33" s="66"/>
    </row>
    <row r="34" spans="1:33" ht="15" customHeight="1">
      <c r="A34" s="2">
        <f>B34&amp;C34</f>
      </c>
      <c r="D34" s="34"/>
      <c r="E34" s="35"/>
      <c r="F34" s="36"/>
      <c r="G34" s="231"/>
      <c r="H34" s="165"/>
      <c r="I34" s="166"/>
      <c r="J34" s="89"/>
      <c r="K34" s="89"/>
      <c r="L34" s="90"/>
      <c r="M34" s="90"/>
      <c r="N34" s="90"/>
      <c r="O34" s="90"/>
      <c r="P34" s="92"/>
      <c r="Q34" s="44"/>
      <c r="R34" s="93"/>
      <c r="S34" s="3"/>
      <c r="T34" s="143"/>
      <c r="U34" s="142">
        <f>INT($R34*T34)</f>
        <v>0</v>
      </c>
      <c r="V34" s="143"/>
      <c r="W34" s="142">
        <f>INT($R34*V34)</f>
        <v>0</v>
      </c>
      <c r="X34" s="143"/>
      <c r="Y34" s="142">
        <f>INT($R34*X34)</f>
        <v>0</v>
      </c>
      <c r="Z34" s="158">
        <f>IF(SUM(T34:Y34)=0,0,CHOOSE(IF(T$5="採用",1,IF(V$5="採用",2,3)),T34,V34,X34))</f>
        <v>0</v>
      </c>
      <c r="AA34" s="141">
        <f>IF(R34,$AF$3,0)</f>
        <v>0</v>
      </c>
      <c r="AB34" s="140">
        <f>ROUNDDOWN(Z34*AA34,0)</f>
        <v>0</v>
      </c>
      <c r="AC34" s="139">
        <f>IF(AB34&gt;1,ROUND(AB34,VLOOKUP(AB34,$AE$5:$AF$13,2)),"")</f>
      </c>
      <c r="AD34" s="66"/>
      <c r="AE34" s="66"/>
      <c r="AF34" s="66"/>
      <c r="AG34" s="66"/>
    </row>
    <row r="35" spans="4:33" ht="15" customHeight="1">
      <c r="D35" s="34"/>
      <c r="E35" s="27"/>
      <c r="F35" s="43"/>
      <c r="G35" s="163"/>
      <c r="H35" s="161"/>
      <c r="I35" s="162"/>
      <c r="J35" s="85"/>
      <c r="K35" s="85"/>
      <c r="L35" s="86"/>
      <c r="M35" s="86"/>
      <c r="N35" s="86"/>
      <c r="O35" s="86"/>
      <c r="P35" s="87"/>
      <c r="Q35" s="29"/>
      <c r="R35" s="94"/>
      <c r="S35" s="6"/>
      <c r="T35" s="138"/>
      <c r="U35" s="137"/>
      <c r="V35" s="138"/>
      <c r="W35" s="137"/>
      <c r="X35" s="138"/>
      <c r="Y35" s="137"/>
      <c r="Z35" s="135"/>
      <c r="AA35" s="136"/>
      <c r="AB35" s="135"/>
      <c r="AC35" s="134"/>
      <c r="AD35" s="66"/>
      <c r="AE35" s="66"/>
      <c r="AF35" s="66"/>
      <c r="AG35" s="66"/>
    </row>
    <row r="36" spans="1:33" ht="15" customHeight="1">
      <c r="A36" s="2">
        <f>B36&amp;C36</f>
      </c>
      <c r="D36" s="26" t="s">
        <v>1</v>
      </c>
      <c r="E36" s="51"/>
      <c r="F36" s="52"/>
      <c r="G36" s="374"/>
      <c r="H36" s="375"/>
      <c r="I36" s="376"/>
      <c r="J36" s="113"/>
      <c r="K36" s="113"/>
      <c r="L36" s="114"/>
      <c r="M36" s="114"/>
      <c r="N36" s="114"/>
      <c r="O36" s="114"/>
      <c r="P36" s="115"/>
      <c r="Q36" s="54"/>
      <c r="R36" s="95"/>
      <c r="S36" s="53"/>
      <c r="T36" s="133"/>
      <c r="U36" s="132">
        <f>INT($R36*T36)</f>
        <v>0</v>
      </c>
      <c r="V36" s="133"/>
      <c r="W36" s="132">
        <f>INT($R36*V36)</f>
        <v>0</v>
      </c>
      <c r="X36" s="133"/>
      <c r="Y36" s="132">
        <f>INT($R36*X36)</f>
        <v>0</v>
      </c>
      <c r="Z36" s="159">
        <f>IF(SUM(T36:Y36)=0,0,CHOOSE(IF(T$5="採用",1,IF(V$5="採用",2,3)),T36,V36,X36))</f>
        <v>0</v>
      </c>
      <c r="AA36" s="131">
        <f>IF(R36,$AF$3,0)</f>
        <v>0</v>
      </c>
      <c r="AB36" s="130">
        <f>ROUNDDOWN(Z36*AA36,0)</f>
        <v>0</v>
      </c>
      <c r="AC36" s="129">
        <f>IF(AB36&gt;1,ROUND(AB36,VLOOKUP(AB36,$AE$5:$AF$13,2)),"")</f>
      </c>
      <c r="AD36" s="66"/>
      <c r="AE36" s="66"/>
      <c r="AF36" s="66"/>
      <c r="AG36" s="66"/>
    </row>
    <row r="37" spans="4:33" ht="15" customHeight="1">
      <c r="D37" s="26" t="s">
        <v>0</v>
      </c>
      <c r="E37" s="27"/>
      <c r="F37" s="28"/>
      <c r="G37" s="163"/>
      <c r="H37" s="161"/>
      <c r="I37" s="162"/>
      <c r="J37" s="85"/>
      <c r="K37" s="85"/>
      <c r="L37" s="86"/>
      <c r="M37" s="86"/>
      <c r="N37" s="86"/>
      <c r="O37" s="86"/>
      <c r="P37" s="87"/>
      <c r="Q37" s="29"/>
      <c r="R37" s="94"/>
      <c r="S37" s="17"/>
      <c r="T37" s="384"/>
      <c r="U37" s="377"/>
      <c r="V37" s="384"/>
      <c r="W37" s="378"/>
      <c r="X37" s="384"/>
      <c r="Y37" s="378"/>
      <c r="Z37" s="135"/>
      <c r="AA37" s="136"/>
      <c r="AB37" s="134"/>
      <c r="AC37" s="134"/>
      <c r="AD37" s="66"/>
      <c r="AE37" s="66"/>
      <c r="AF37" s="66"/>
      <c r="AG37" s="66"/>
    </row>
    <row r="38" spans="1:33" ht="15" customHeight="1">
      <c r="A38" s="2">
        <f>B38&amp;C38</f>
      </c>
      <c r="D38" s="34">
        <f>1+D6</f>
        <v>2</v>
      </c>
      <c r="E38" s="35"/>
      <c r="F38" s="36"/>
      <c r="G38" s="231"/>
      <c r="H38" s="379"/>
      <c r="I38" s="380"/>
      <c r="J38" s="83"/>
      <c r="K38" s="83"/>
      <c r="L38" s="109"/>
      <c r="M38" s="109"/>
      <c r="N38" s="109"/>
      <c r="O38" s="109"/>
      <c r="P38" s="110"/>
      <c r="Q38" s="39"/>
      <c r="R38" s="381"/>
      <c r="S38" s="38"/>
      <c r="T38" s="385"/>
      <c r="U38" s="382">
        <f>INT($R38*T38)</f>
        <v>0</v>
      </c>
      <c r="V38" s="385"/>
      <c r="W38" s="383">
        <f>INT($R38*V38)</f>
        <v>0</v>
      </c>
      <c r="X38" s="385"/>
      <c r="Y38" s="383">
        <f>INT($R38*X38)</f>
        <v>0</v>
      </c>
      <c r="Z38" s="158">
        <f>IF(SUM(T38:Y38)=0,0,CHOOSE(IF(T$5="採用",1,IF(V$5="採用",2,3)),T38,V38,X38))</f>
        <v>0</v>
      </c>
      <c r="AA38" s="141">
        <f>IF(R38,$AF$3,0)</f>
        <v>0</v>
      </c>
      <c r="AB38" s="140">
        <f>ROUNDDOWN(Z38*AA38,0)</f>
        <v>0</v>
      </c>
      <c r="AC38" s="139">
        <f>IF(AB38&gt;1,ROUND(AB38,VLOOKUP(AB38,$AE$5:$AF$13,2)),"")</f>
      </c>
      <c r="AD38" s="66"/>
      <c r="AE38" s="66"/>
      <c r="AF38" s="66"/>
      <c r="AG38" s="66"/>
    </row>
    <row r="39" spans="4:33" ht="15" customHeight="1">
      <c r="D39" s="34"/>
      <c r="E39" s="27"/>
      <c r="F39" s="43"/>
      <c r="G39" s="163"/>
      <c r="H39" s="161"/>
      <c r="I39" s="162"/>
      <c r="J39" s="85"/>
      <c r="K39" s="85"/>
      <c r="L39" s="86"/>
      <c r="M39" s="86"/>
      <c r="N39" s="86"/>
      <c r="O39" s="86"/>
      <c r="P39" s="87"/>
      <c r="Q39" s="29"/>
      <c r="R39" s="94"/>
      <c r="S39" s="6"/>
      <c r="T39" s="138"/>
      <c r="U39" s="137"/>
      <c r="V39" s="138"/>
      <c r="W39" s="137"/>
      <c r="X39" s="138"/>
      <c r="Y39" s="137"/>
      <c r="Z39" s="135"/>
      <c r="AA39" s="136"/>
      <c r="AB39" s="135"/>
      <c r="AC39" s="134"/>
      <c r="AD39" s="66"/>
      <c r="AE39" s="66"/>
      <c r="AF39" s="66"/>
      <c r="AG39" s="66"/>
    </row>
    <row r="40" spans="1:33" ht="15" customHeight="1">
      <c r="A40" s="2">
        <f>B40&amp;C40</f>
      </c>
      <c r="D40" s="34"/>
      <c r="E40" s="35"/>
      <c r="F40" s="36"/>
      <c r="G40" s="231"/>
      <c r="H40" s="165"/>
      <c r="I40" s="166"/>
      <c r="J40" s="89"/>
      <c r="K40" s="89"/>
      <c r="L40" s="90"/>
      <c r="M40" s="90"/>
      <c r="N40" s="90"/>
      <c r="O40" s="90"/>
      <c r="P40" s="92"/>
      <c r="Q40" s="44"/>
      <c r="R40" s="93"/>
      <c r="S40" s="3"/>
      <c r="T40" s="143"/>
      <c r="U40" s="142">
        <f>INT($R40*T40)</f>
        <v>0</v>
      </c>
      <c r="V40" s="143"/>
      <c r="W40" s="142">
        <f>INT($R40*V40)</f>
        <v>0</v>
      </c>
      <c r="X40" s="143"/>
      <c r="Y40" s="142">
        <f>INT($R40*X40)</f>
        <v>0</v>
      </c>
      <c r="Z40" s="158">
        <f>IF(SUM(T40:Y40)=0,0,CHOOSE(IF(T$5="採用",1,IF(V$5="採用",2,3)),T40,V40,X40))</f>
        <v>0</v>
      </c>
      <c r="AA40" s="141">
        <f>IF(R40,$AF$3,0)</f>
        <v>0</v>
      </c>
      <c r="AB40" s="140">
        <f>ROUNDDOWN(Z40*AA40,0)</f>
        <v>0</v>
      </c>
      <c r="AC40" s="139">
        <f>IF(AB40&gt;1,ROUND(AB40,VLOOKUP(AB40,$AE$5:$AF$13,2)),"")</f>
      </c>
      <c r="AD40" s="66"/>
      <c r="AE40" s="66"/>
      <c r="AF40" s="66"/>
      <c r="AG40" s="66"/>
    </row>
    <row r="41" spans="4:33" ht="15" customHeight="1">
      <c r="D41" s="34"/>
      <c r="E41" s="27"/>
      <c r="F41" s="43"/>
      <c r="G41" s="163"/>
      <c r="H41" s="161"/>
      <c r="I41" s="162"/>
      <c r="J41" s="85"/>
      <c r="K41" s="85"/>
      <c r="L41" s="86"/>
      <c r="M41" s="86"/>
      <c r="N41" s="86"/>
      <c r="O41" s="86"/>
      <c r="P41" s="87"/>
      <c r="Q41" s="29"/>
      <c r="R41" s="94"/>
      <c r="S41" s="6"/>
      <c r="T41" s="138"/>
      <c r="U41" s="137"/>
      <c r="V41" s="138"/>
      <c r="W41" s="137"/>
      <c r="X41" s="138"/>
      <c r="Y41" s="137"/>
      <c r="Z41" s="135"/>
      <c r="AA41" s="136"/>
      <c r="AB41" s="135"/>
      <c r="AC41" s="134"/>
      <c r="AD41" s="66"/>
      <c r="AE41" s="66"/>
      <c r="AF41" s="66"/>
      <c r="AG41" s="66"/>
    </row>
    <row r="42" spans="1:33" ht="15" customHeight="1">
      <c r="A42" s="2">
        <f>B42&amp;C42</f>
      </c>
      <c r="D42" s="34"/>
      <c r="E42" s="35"/>
      <c r="F42" s="36"/>
      <c r="G42" s="231"/>
      <c r="H42" s="165"/>
      <c r="I42" s="166"/>
      <c r="J42" s="89"/>
      <c r="K42" s="89"/>
      <c r="L42" s="90"/>
      <c r="M42" s="90"/>
      <c r="N42" s="90"/>
      <c r="O42" s="90"/>
      <c r="P42" s="92"/>
      <c r="Q42" s="44"/>
      <c r="R42" s="93"/>
      <c r="S42" s="3"/>
      <c r="T42" s="143"/>
      <c r="U42" s="142">
        <f>INT($R42*T42)</f>
        <v>0</v>
      </c>
      <c r="V42" s="143"/>
      <c r="W42" s="142">
        <f>INT($R42*V42)</f>
        <v>0</v>
      </c>
      <c r="X42" s="143"/>
      <c r="Y42" s="142">
        <f>INT($R42*X42)</f>
        <v>0</v>
      </c>
      <c r="Z42" s="158">
        <f>IF(SUM(T42:Y42)=0,0,CHOOSE(IF(T$5="採用",1,IF(V$5="採用",2,3)),T42,V42,X42))</f>
        <v>0</v>
      </c>
      <c r="AA42" s="141">
        <f>IF(R42,$AF$3,0)</f>
        <v>0</v>
      </c>
      <c r="AB42" s="140">
        <f>ROUNDDOWN(Z42*AA42,0)</f>
        <v>0</v>
      </c>
      <c r="AC42" s="139">
        <f>IF(AB42&gt;1,ROUND(AB42,VLOOKUP(AB42,$AE$5:$AF$13,2)),"")</f>
      </c>
      <c r="AD42" s="66"/>
      <c r="AE42" s="66"/>
      <c r="AF42" s="66"/>
      <c r="AG42" s="66"/>
    </row>
    <row r="43" spans="4:33" ht="15" customHeight="1">
      <c r="D43" s="34"/>
      <c r="E43" s="27"/>
      <c r="F43" s="43"/>
      <c r="G43" s="163"/>
      <c r="H43" s="161"/>
      <c r="I43" s="162"/>
      <c r="J43" s="85"/>
      <c r="K43" s="85"/>
      <c r="L43" s="86"/>
      <c r="M43" s="86"/>
      <c r="N43" s="86"/>
      <c r="O43" s="86"/>
      <c r="P43" s="87"/>
      <c r="Q43" s="29"/>
      <c r="R43" s="94"/>
      <c r="S43" s="6"/>
      <c r="T43" s="138"/>
      <c r="U43" s="137"/>
      <c r="V43" s="138"/>
      <c r="W43" s="137"/>
      <c r="X43" s="138"/>
      <c r="Y43" s="137"/>
      <c r="Z43" s="135"/>
      <c r="AA43" s="136"/>
      <c r="AB43" s="135"/>
      <c r="AC43" s="134"/>
      <c r="AD43" s="66"/>
      <c r="AE43" s="66"/>
      <c r="AF43" s="66"/>
      <c r="AG43" s="66"/>
    </row>
    <row r="44" spans="1:33" ht="15" customHeight="1">
      <c r="A44" s="2">
        <f>B44&amp;C44</f>
      </c>
      <c r="D44" s="34"/>
      <c r="E44" s="35"/>
      <c r="F44" s="36"/>
      <c r="G44" s="231"/>
      <c r="H44" s="165"/>
      <c r="I44" s="166"/>
      <c r="J44" s="89"/>
      <c r="K44" s="89"/>
      <c r="L44" s="90"/>
      <c r="M44" s="90"/>
      <c r="N44" s="90"/>
      <c r="O44" s="90"/>
      <c r="P44" s="92"/>
      <c r="Q44" s="44"/>
      <c r="R44" s="93"/>
      <c r="S44" s="3"/>
      <c r="T44" s="143"/>
      <c r="U44" s="142">
        <f>INT($R44*T44)</f>
        <v>0</v>
      </c>
      <c r="V44" s="143"/>
      <c r="W44" s="142">
        <f>INT($R44*V44)</f>
        <v>0</v>
      </c>
      <c r="X44" s="143"/>
      <c r="Y44" s="142">
        <f>INT($R44*X44)</f>
        <v>0</v>
      </c>
      <c r="Z44" s="158">
        <f>IF(SUM(T44:Y44)=0,0,CHOOSE(IF(T$5="採用",1,IF(V$5="採用",2,3)),T44,V44,X44))</f>
        <v>0</v>
      </c>
      <c r="AA44" s="141">
        <f>IF(R44,$AF$3,0)</f>
        <v>0</v>
      </c>
      <c r="AB44" s="140">
        <f>ROUNDDOWN(Z44*AA44,0)</f>
        <v>0</v>
      </c>
      <c r="AC44" s="139">
        <f>IF(AB44&gt;1,ROUND(AB44,VLOOKUP(AB44,$AE$5:$AF$13,2)),"")</f>
      </c>
      <c r="AD44" s="66"/>
      <c r="AE44" s="66"/>
      <c r="AF44" s="66"/>
      <c r="AG44" s="66"/>
    </row>
    <row r="45" spans="4:33" ht="15" customHeight="1">
      <c r="D45" s="34"/>
      <c r="E45" s="27"/>
      <c r="F45" s="43"/>
      <c r="G45" s="100"/>
      <c r="H45" s="101"/>
      <c r="I45" s="123"/>
      <c r="J45" s="124"/>
      <c r="K45" s="124"/>
      <c r="L45" s="125"/>
      <c r="M45" s="125"/>
      <c r="N45" s="125"/>
      <c r="O45" s="125"/>
      <c r="P45" s="126"/>
      <c r="Q45" s="102"/>
      <c r="R45" s="103"/>
      <c r="S45" s="6"/>
      <c r="T45" s="138"/>
      <c r="U45" s="137"/>
      <c r="V45" s="138"/>
      <c r="W45" s="137"/>
      <c r="X45" s="138"/>
      <c r="Y45" s="137"/>
      <c r="Z45" s="135"/>
      <c r="AA45" s="136"/>
      <c r="AB45" s="135"/>
      <c r="AC45" s="134"/>
      <c r="AD45" s="66"/>
      <c r="AE45" s="66"/>
      <c r="AF45" s="66"/>
      <c r="AG45" s="66"/>
    </row>
    <row r="46" spans="1:33" ht="15" customHeight="1">
      <c r="A46" s="2">
        <f>B46&amp;C46</f>
      </c>
      <c r="D46" s="34"/>
      <c r="E46" s="35"/>
      <c r="F46" s="36"/>
      <c r="G46" s="96"/>
      <c r="H46" s="97"/>
      <c r="I46" s="104"/>
      <c r="J46" s="105"/>
      <c r="K46" s="105"/>
      <c r="L46" s="106"/>
      <c r="M46" s="106"/>
      <c r="N46" s="106"/>
      <c r="O46" s="107"/>
      <c r="P46" s="108"/>
      <c r="Q46" s="98"/>
      <c r="R46" s="99"/>
      <c r="S46" s="3"/>
      <c r="T46" s="143"/>
      <c r="U46" s="142">
        <f>INT($R46*T46)</f>
        <v>0</v>
      </c>
      <c r="V46" s="143"/>
      <c r="W46" s="142">
        <f>INT($R46*V46)</f>
        <v>0</v>
      </c>
      <c r="X46" s="143"/>
      <c r="Y46" s="142">
        <f>INT($R46*X46)</f>
        <v>0</v>
      </c>
      <c r="Z46" s="158">
        <f>IF(SUM(T46:Y46)=0,0,CHOOSE(IF(T$5="採用",1,IF(V$5="採用",2,3)),T46,V46,X46))</f>
        <v>0</v>
      </c>
      <c r="AA46" s="141">
        <f>IF(R46,$AF$3,0)</f>
        <v>0</v>
      </c>
      <c r="AB46" s="140">
        <f>ROUNDDOWN(Z46*AA46,0)</f>
        <v>0</v>
      </c>
      <c r="AC46" s="139">
        <f>IF(AB46&gt;1,ROUND(AB46,VLOOKUP(AB46,$AE$5:$AF$13,2)),"")</f>
      </c>
      <c r="AD46" s="66"/>
      <c r="AE46" s="66"/>
      <c r="AF46" s="66"/>
      <c r="AG46" s="66"/>
    </row>
    <row r="47" spans="4:33" ht="15" customHeight="1">
      <c r="D47" s="34"/>
      <c r="E47" s="27"/>
      <c r="F47" s="43"/>
      <c r="G47" s="100"/>
      <c r="H47" s="101"/>
      <c r="I47" s="123"/>
      <c r="J47" s="124"/>
      <c r="K47" s="124"/>
      <c r="L47" s="125"/>
      <c r="M47" s="125"/>
      <c r="N47" s="125"/>
      <c r="O47" s="125"/>
      <c r="P47" s="126"/>
      <c r="Q47" s="102"/>
      <c r="R47" s="103"/>
      <c r="S47" s="6"/>
      <c r="T47" s="138"/>
      <c r="U47" s="137"/>
      <c r="V47" s="138"/>
      <c r="W47" s="137"/>
      <c r="X47" s="138"/>
      <c r="Y47" s="137"/>
      <c r="Z47" s="135"/>
      <c r="AA47" s="136"/>
      <c r="AB47" s="135"/>
      <c r="AC47" s="134"/>
      <c r="AD47" s="66"/>
      <c r="AE47" s="66"/>
      <c r="AF47" s="66"/>
      <c r="AG47" s="66"/>
    </row>
    <row r="48" spans="1:33" ht="15" customHeight="1">
      <c r="A48" s="2">
        <f>B48&amp;C48</f>
      </c>
      <c r="D48" s="34"/>
      <c r="E48" s="35"/>
      <c r="F48" s="36"/>
      <c r="G48" s="96"/>
      <c r="H48" s="97"/>
      <c r="I48" s="104"/>
      <c r="J48" s="105"/>
      <c r="K48" s="105"/>
      <c r="L48" s="106"/>
      <c r="M48" s="106"/>
      <c r="N48" s="106"/>
      <c r="O48" s="107"/>
      <c r="P48" s="108"/>
      <c r="Q48" s="98"/>
      <c r="R48" s="99"/>
      <c r="S48" s="3"/>
      <c r="T48" s="143"/>
      <c r="U48" s="142">
        <f>INT($R48*T48)</f>
        <v>0</v>
      </c>
      <c r="V48" s="143"/>
      <c r="W48" s="142">
        <f>INT($R48*V48)</f>
        <v>0</v>
      </c>
      <c r="X48" s="143"/>
      <c r="Y48" s="142">
        <f>INT($R48*X48)</f>
        <v>0</v>
      </c>
      <c r="Z48" s="158">
        <f>IF(SUM(T48:Y48)=0,0,CHOOSE(IF(T$5="採用",1,IF(V$5="採用",2,3)),T48,V48,X48))</f>
        <v>0</v>
      </c>
      <c r="AA48" s="141">
        <f>IF(R48,$AF$3,0)</f>
        <v>0</v>
      </c>
      <c r="AB48" s="140">
        <f>ROUNDDOWN(Z48*AA48,0)</f>
        <v>0</v>
      </c>
      <c r="AC48" s="139">
        <f>IF(AB48&gt;1,ROUND(AB48,VLOOKUP(AB48,$AE$5:$AF$13,2)),"")</f>
      </c>
      <c r="AD48" s="66"/>
      <c r="AE48" s="66"/>
      <c r="AF48" s="66"/>
      <c r="AG48" s="66"/>
    </row>
    <row r="49" spans="4:33" ht="15" customHeight="1">
      <c r="D49" s="34"/>
      <c r="E49" s="27"/>
      <c r="F49" s="43"/>
      <c r="G49" s="100"/>
      <c r="H49" s="101"/>
      <c r="I49" s="123"/>
      <c r="J49" s="124"/>
      <c r="K49" s="124"/>
      <c r="L49" s="125"/>
      <c r="M49" s="125"/>
      <c r="N49" s="125"/>
      <c r="O49" s="125"/>
      <c r="P49" s="126"/>
      <c r="Q49" s="102"/>
      <c r="R49" s="103"/>
      <c r="S49" s="6"/>
      <c r="T49" s="138"/>
      <c r="U49" s="137"/>
      <c r="V49" s="138"/>
      <c r="W49" s="137"/>
      <c r="X49" s="138"/>
      <c r="Y49" s="137"/>
      <c r="Z49" s="135"/>
      <c r="AA49" s="136"/>
      <c r="AB49" s="135"/>
      <c r="AC49" s="134"/>
      <c r="AD49" s="66"/>
      <c r="AE49" s="66"/>
      <c r="AF49" s="66"/>
      <c r="AG49" s="66"/>
    </row>
    <row r="50" spans="1:33" ht="15" customHeight="1">
      <c r="A50" s="2">
        <f>B50&amp;C50</f>
      </c>
      <c r="D50" s="34"/>
      <c r="E50" s="35"/>
      <c r="F50" s="36"/>
      <c r="G50" s="164"/>
      <c r="H50" s="97"/>
      <c r="I50" s="104"/>
      <c r="J50" s="105"/>
      <c r="K50" s="105"/>
      <c r="L50" s="106"/>
      <c r="M50" s="106"/>
      <c r="N50" s="106"/>
      <c r="O50" s="107"/>
      <c r="P50" s="108"/>
      <c r="Q50" s="98"/>
      <c r="R50" s="99"/>
      <c r="S50" s="3"/>
      <c r="T50" s="143"/>
      <c r="U50" s="142">
        <f>INT($R50*T50)</f>
        <v>0</v>
      </c>
      <c r="V50" s="143"/>
      <c r="W50" s="142">
        <f>INT($R50*V50)</f>
        <v>0</v>
      </c>
      <c r="X50" s="143"/>
      <c r="Y50" s="142">
        <f>INT($R50*X50)</f>
        <v>0</v>
      </c>
      <c r="Z50" s="158">
        <f>IF(SUM(T50:Y50)=0,0,CHOOSE(IF(T$5="採用",1,IF(V$5="採用",2,3)),T50,V50,X50))</f>
        <v>0</v>
      </c>
      <c r="AA50" s="141">
        <f>IF(R50,$AF$3,0)</f>
        <v>0</v>
      </c>
      <c r="AB50" s="140">
        <f>ROUNDDOWN(Z50*AA50,0)</f>
        <v>0</v>
      </c>
      <c r="AC50" s="139">
        <f>IF(AB50&gt;1,ROUND(AB50,VLOOKUP(AB50,$AE$5:$AF$13,2)),"")</f>
      </c>
      <c r="AD50" s="66"/>
      <c r="AE50" s="66"/>
      <c r="AF50" s="66"/>
      <c r="AG50" s="66"/>
    </row>
    <row r="51" spans="4:33" ht="15" customHeight="1">
      <c r="D51" s="34"/>
      <c r="E51" s="27"/>
      <c r="F51" s="43"/>
      <c r="G51" s="222"/>
      <c r="H51" s="101"/>
      <c r="I51" s="123"/>
      <c r="J51" s="124"/>
      <c r="K51" s="124"/>
      <c r="L51" s="125"/>
      <c r="M51" s="125"/>
      <c r="N51" s="125"/>
      <c r="O51" s="125"/>
      <c r="P51" s="126"/>
      <c r="Q51" s="102"/>
      <c r="R51" s="103"/>
      <c r="S51" s="6"/>
      <c r="T51" s="138"/>
      <c r="U51" s="137"/>
      <c r="V51" s="138"/>
      <c r="W51" s="137"/>
      <c r="X51" s="138"/>
      <c r="Y51" s="137"/>
      <c r="Z51" s="135"/>
      <c r="AA51" s="136"/>
      <c r="AB51" s="135"/>
      <c r="AC51" s="134"/>
      <c r="AD51" s="66"/>
      <c r="AE51" s="66"/>
      <c r="AF51" s="66"/>
      <c r="AG51" s="66"/>
    </row>
    <row r="52" spans="1:33" ht="15" customHeight="1">
      <c r="A52" s="2">
        <f>B52&amp;C52</f>
      </c>
      <c r="D52" s="34"/>
      <c r="E52" s="35"/>
      <c r="F52" s="36"/>
      <c r="G52" s="223"/>
      <c r="H52" s="97"/>
      <c r="I52" s="104"/>
      <c r="J52" s="105"/>
      <c r="K52" s="105"/>
      <c r="L52" s="106"/>
      <c r="M52" s="106"/>
      <c r="N52" s="106"/>
      <c r="O52" s="107"/>
      <c r="P52" s="108"/>
      <c r="Q52" s="98"/>
      <c r="R52" s="99"/>
      <c r="S52" s="3"/>
      <c r="T52" s="143"/>
      <c r="U52" s="142">
        <f>INT($R52*T52)</f>
        <v>0</v>
      </c>
      <c r="V52" s="143"/>
      <c r="W52" s="142">
        <f>INT($R52*V52)</f>
        <v>0</v>
      </c>
      <c r="X52" s="143"/>
      <c r="Y52" s="142">
        <f>INT($R52*X52)</f>
        <v>0</v>
      </c>
      <c r="Z52" s="158">
        <f>IF(SUM(T52:Y52)=0,0,CHOOSE(IF(T$5="採用",1,IF(V$5="採用",2,3)),T52,V52,X52))</f>
        <v>0</v>
      </c>
      <c r="AA52" s="141">
        <f>IF(R52,$AF$3,0)</f>
        <v>0</v>
      </c>
      <c r="AB52" s="140">
        <f>ROUNDDOWN(Z52*AA52,0)</f>
        <v>0</v>
      </c>
      <c r="AC52" s="139">
        <f>IF(AB52&gt;1,ROUND(AB52,VLOOKUP(AB52,$AE$5:$AF$13,2)),"")</f>
      </c>
      <c r="AD52" s="66"/>
      <c r="AE52" s="66"/>
      <c r="AF52" s="66"/>
      <c r="AG52" s="66"/>
    </row>
    <row r="53" spans="4:33" ht="15" customHeight="1">
      <c r="D53" s="34"/>
      <c r="E53" s="27"/>
      <c r="F53" s="43"/>
      <c r="G53" s="222"/>
      <c r="H53" s="101"/>
      <c r="I53" s="123"/>
      <c r="J53" s="124"/>
      <c r="K53" s="124"/>
      <c r="L53" s="125"/>
      <c r="M53" s="125"/>
      <c r="N53" s="125"/>
      <c r="O53" s="125"/>
      <c r="P53" s="126"/>
      <c r="Q53" s="102"/>
      <c r="R53" s="103"/>
      <c r="S53" s="6"/>
      <c r="T53" s="138"/>
      <c r="U53" s="137"/>
      <c r="V53" s="138"/>
      <c r="W53" s="137"/>
      <c r="X53" s="138"/>
      <c r="Y53" s="137"/>
      <c r="Z53" s="135"/>
      <c r="AA53" s="136"/>
      <c r="AB53" s="135"/>
      <c r="AC53" s="134"/>
      <c r="AD53" s="66"/>
      <c r="AE53" s="66"/>
      <c r="AF53" s="66"/>
      <c r="AG53" s="66"/>
    </row>
    <row r="54" spans="1:33" ht="15" customHeight="1">
      <c r="A54" s="2">
        <f>B54&amp;C54</f>
      </c>
      <c r="D54" s="34"/>
      <c r="E54" s="35"/>
      <c r="F54" s="36"/>
      <c r="G54" s="223"/>
      <c r="H54" s="97"/>
      <c r="I54" s="104"/>
      <c r="J54" s="105"/>
      <c r="K54" s="105"/>
      <c r="L54" s="106"/>
      <c r="M54" s="106"/>
      <c r="N54" s="106"/>
      <c r="O54" s="107"/>
      <c r="P54" s="108"/>
      <c r="Q54" s="98"/>
      <c r="R54" s="99"/>
      <c r="S54" s="3"/>
      <c r="T54" s="143"/>
      <c r="U54" s="142">
        <f>INT($R54*T54)</f>
        <v>0</v>
      </c>
      <c r="V54" s="143"/>
      <c r="W54" s="142">
        <f>INT($R54*V54)</f>
        <v>0</v>
      </c>
      <c r="X54" s="143"/>
      <c r="Y54" s="142">
        <f>INT($R54*X54)</f>
        <v>0</v>
      </c>
      <c r="Z54" s="158">
        <f>IF(SUM(T54:Y54)=0,0,CHOOSE(IF(T$5="採用",1,IF(V$5="採用",2,3)),T54,V54,X54))</f>
        <v>0</v>
      </c>
      <c r="AA54" s="141">
        <f>IF(R54,$AF$3,0)</f>
        <v>0</v>
      </c>
      <c r="AB54" s="140">
        <f>ROUNDDOWN(Z54*AA54,0)</f>
        <v>0</v>
      </c>
      <c r="AC54" s="139">
        <f>IF(AB54&gt;1,ROUND(AB54,VLOOKUP(AB54,$AE$5:$AF$13,2)),"")</f>
      </c>
      <c r="AD54" s="66"/>
      <c r="AE54" s="66"/>
      <c r="AF54" s="66"/>
      <c r="AG54" s="66"/>
    </row>
    <row r="55" spans="4:33" ht="15" customHeight="1">
      <c r="D55" s="34"/>
      <c r="E55" s="27"/>
      <c r="F55" s="43"/>
      <c r="G55" s="210"/>
      <c r="H55" s="161"/>
      <c r="I55" s="162"/>
      <c r="J55" s="85"/>
      <c r="K55" s="85"/>
      <c r="L55" s="86"/>
      <c r="M55" s="86"/>
      <c r="N55" s="86"/>
      <c r="O55" s="86"/>
      <c r="P55" s="87"/>
      <c r="Q55" s="29"/>
      <c r="R55" s="103"/>
      <c r="S55" s="6"/>
      <c r="T55" s="138"/>
      <c r="U55" s="137"/>
      <c r="V55" s="138"/>
      <c r="W55" s="137"/>
      <c r="X55" s="138"/>
      <c r="Y55" s="137"/>
      <c r="Z55" s="135"/>
      <c r="AA55" s="136"/>
      <c r="AB55" s="135"/>
      <c r="AC55" s="134"/>
      <c r="AD55" s="66"/>
      <c r="AE55" s="66"/>
      <c r="AF55" s="66"/>
      <c r="AG55" s="66"/>
    </row>
    <row r="56" spans="1:33" ht="15" customHeight="1">
      <c r="A56" s="2">
        <f>B56&amp;C56</f>
      </c>
      <c r="D56" s="34"/>
      <c r="E56" s="35"/>
      <c r="F56" s="36"/>
      <c r="G56" s="96"/>
      <c r="H56" s="165"/>
      <c r="I56" s="166"/>
      <c r="J56" s="89"/>
      <c r="K56" s="89"/>
      <c r="L56" s="90"/>
      <c r="M56" s="90"/>
      <c r="N56" s="90"/>
      <c r="O56" s="90"/>
      <c r="P56" s="92"/>
      <c r="Q56" s="44"/>
      <c r="R56" s="99"/>
      <c r="S56" s="3"/>
      <c r="T56" s="143"/>
      <c r="U56" s="142">
        <f>INT($R56*T56)</f>
        <v>0</v>
      </c>
      <c r="V56" s="143"/>
      <c r="W56" s="142">
        <f>INT($R56*V56)</f>
        <v>0</v>
      </c>
      <c r="X56" s="143"/>
      <c r="Y56" s="142">
        <f>INT($R56*X56)</f>
        <v>0</v>
      </c>
      <c r="Z56" s="158">
        <f>IF(SUM(T56:Y56)=0,0,CHOOSE(IF(T$5="採用",1,IF(V$5="採用",2,3)),T56,V56,X56))</f>
        <v>0</v>
      </c>
      <c r="AA56" s="141">
        <f>IF(R56,$AF$3,0)</f>
        <v>0</v>
      </c>
      <c r="AB56" s="140">
        <f>ROUNDDOWN(Z56*AA56,0)</f>
        <v>0</v>
      </c>
      <c r="AC56" s="139">
        <f>IF(AB56&gt;1,ROUND(AB56,VLOOKUP(AB56,$AE$5:$AF$13,2)),"")</f>
      </c>
      <c r="AD56" s="66"/>
      <c r="AE56" s="66"/>
      <c r="AF56" s="66"/>
      <c r="AG56" s="66"/>
    </row>
    <row r="57" spans="4:33" ht="15" customHeight="1">
      <c r="D57" s="34"/>
      <c r="E57" s="27"/>
      <c r="F57" s="43"/>
      <c r="G57" s="163"/>
      <c r="H57" s="161"/>
      <c r="I57" s="162"/>
      <c r="J57" s="85"/>
      <c r="K57" s="85"/>
      <c r="L57" s="86"/>
      <c r="M57" s="86"/>
      <c r="N57" s="86"/>
      <c r="O57" s="86"/>
      <c r="P57" s="87"/>
      <c r="Q57" s="29"/>
      <c r="R57" s="103"/>
      <c r="S57" s="6"/>
      <c r="T57" s="138"/>
      <c r="U57" s="137"/>
      <c r="V57" s="138"/>
      <c r="W57" s="137"/>
      <c r="X57" s="138"/>
      <c r="Y57" s="137"/>
      <c r="Z57" s="135"/>
      <c r="AA57" s="136"/>
      <c r="AB57" s="135"/>
      <c r="AC57" s="134"/>
      <c r="AD57" s="66"/>
      <c r="AE57" s="66"/>
      <c r="AF57" s="66"/>
      <c r="AG57" s="66"/>
    </row>
    <row r="58" spans="1:33" ht="15" customHeight="1">
      <c r="A58" s="2">
        <f>B58&amp;C58</f>
      </c>
      <c r="D58" s="34"/>
      <c r="E58" s="35"/>
      <c r="F58" s="36"/>
      <c r="G58" s="216"/>
      <c r="H58" s="165"/>
      <c r="I58" s="166"/>
      <c r="J58" s="89"/>
      <c r="K58" s="89"/>
      <c r="L58" s="90"/>
      <c r="M58" s="90"/>
      <c r="N58" s="90"/>
      <c r="O58" s="90"/>
      <c r="P58" s="92"/>
      <c r="Q58" s="44"/>
      <c r="R58" s="99"/>
      <c r="S58" s="3"/>
      <c r="T58" s="143"/>
      <c r="U58" s="142">
        <f>INT($R58*T58)</f>
        <v>0</v>
      </c>
      <c r="V58" s="143"/>
      <c r="W58" s="142">
        <f>INT($R58*V58)</f>
        <v>0</v>
      </c>
      <c r="X58" s="143"/>
      <c r="Y58" s="142">
        <f>INT($R58*X58)</f>
        <v>0</v>
      </c>
      <c r="Z58" s="158">
        <f>IF(SUM(T58:Y58)=0,0,CHOOSE(IF(T$5="採用",1,IF(V$5="採用",2,3)),T58,V58,X58))</f>
        <v>0</v>
      </c>
      <c r="AA58" s="141">
        <f>IF(R58,$AF$3,0)</f>
        <v>0</v>
      </c>
      <c r="AB58" s="140">
        <f>ROUNDDOWN(Z58*AA58,0)</f>
        <v>0</v>
      </c>
      <c r="AC58" s="139">
        <f>IF(AB58&gt;1,ROUND(AB58,VLOOKUP(AB58,$AE$5:$AF$13,2)),"")</f>
      </c>
      <c r="AD58" s="66"/>
      <c r="AE58" s="66"/>
      <c r="AF58" s="66"/>
      <c r="AG58" s="66"/>
    </row>
    <row r="59" spans="4:33" ht="15" customHeight="1">
      <c r="D59" s="34"/>
      <c r="E59" s="27"/>
      <c r="F59" s="43"/>
      <c r="G59" s="100"/>
      <c r="H59" s="120"/>
      <c r="I59" s="224"/>
      <c r="J59" s="124"/>
      <c r="K59" s="225"/>
      <c r="L59" s="226"/>
      <c r="M59" s="226"/>
      <c r="N59" s="226"/>
      <c r="O59" s="226"/>
      <c r="P59" s="227"/>
      <c r="Q59" s="121"/>
      <c r="R59" s="103"/>
      <c r="S59" s="6"/>
      <c r="T59" s="138"/>
      <c r="U59" s="137"/>
      <c r="V59" s="138"/>
      <c r="W59" s="137"/>
      <c r="X59" s="138"/>
      <c r="Y59" s="137"/>
      <c r="Z59" s="135"/>
      <c r="AA59" s="136"/>
      <c r="AB59" s="135"/>
      <c r="AC59" s="134"/>
      <c r="AD59" s="66"/>
      <c r="AE59" s="66"/>
      <c r="AF59" s="66"/>
      <c r="AG59" s="66"/>
    </row>
    <row r="60" spans="1:33" ht="15" customHeight="1">
      <c r="A60" s="2">
        <f>B60&amp;C60</f>
      </c>
      <c r="D60" s="34"/>
      <c r="E60" s="35"/>
      <c r="F60" s="36"/>
      <c r="G60" s="209"/>
      <c r="H60" s="97"/>
      <c r="I60" s="104"/>
      <c r="J60" s="105"/>
      <c r="K60" s="105"/>
      <c r="L60" s="106"/>
      <c r="M60" s="106"/>
      <c r="N60" s="106"/>
      <c r="O60" s="106"/>
      <c r="P60" s="108"/>
      <c r="Q60" s="98"/>
      <c r="R60" s="99"/>
      <c r="S60" s="3"/>
      <c r="T60" s="143"/>
      <c r="U60" s="142">
        <f>INT($R60*T60)</f>
        <v>0</v>
      </c>
      <c r="V60" s="143"/>
      <c r="W60" s="142">
        <f>INT($R60*V60)</f>
        <v>0</v>
      </c>
      <c r="X60" s="143"/>
      <c r="Y60" s="142">
        <f>INT($R60*X60)</f>
        <v>0</v>
      </c>
      <c r="Z60" s="158">
        <f>IF(SUM(T60:Y60)=0,0,CHOOSE(IF(T$5="採用",1,IF(V$5="採用",2,3)),T60,V60,X60))</f>
        <v>0</v>
      </c>
      <c r="AA60" s="141">
        <f>IF(R60,$AF$3,0)</f>
        <v>0</v>
      </c>
      <c r="AB60" s="140">
        <f>ROUNDDOWN(Z60*AA60,0)</f>
        <v>0</v>
      </c>
      <c r="AC60" s="139">
        <f>IF(AB60&gt;1,ROUND(AB60,VLOOKUP(AB60,$AE$5:$AF$13,2)),"")</f>
      </c>
      <c r="AD60" s="66"/>
      <c r="AE60" s="66"/>
      <c r="AF60" s="66"/>
      <c r="AG60" s="66"/>
    </row>
    <row r="61" spans="4:33" ht="15" customHeight="1">
      <c r="D61" s="34"/>
      <c r="E61" s="48"/>
      <c r="F61" s="49"/>
      <c r="G61" s="100"/>
      <c r="H61" s="101"/>
      <c r="I61" s="123"/>
      <c r="J61" s="228"/>
      <c r="K61" s="124"/>
      <c r="L61" s="125"/>
      <c r="M61" s="125"/>
      <c r="N61" s="125"/>
      <c r="O61" s="125"/>
      <c r="P61" s="126"/>
      <c r="Q61" s="102"/>
      <c r="R61" s="103"/>
      <c r="S61" s="47"/>
      <c r="T61" s="138"/>
      <c r="U61" s="137"/>
      <c r="V61" s="138"/>
      <c r="W61" s="137"/>
      <c r="X61" s="138"/>
      <c r="Y61" s="137"/>
      <c r="Z61" s="135"/>
      <c r="AA61" s="136"/>
      <c r="AB61" s="135"/>
      <c r="AC61" s="134"/>
      <c r="AD61" s="66"/>
      <c r="AE61" s="66"/>
      <c r="AF61" s="66"/>
      <c r="AG61" s="66"/>
    </row>
    <row r="62" spans="1:33" ht="15" customHeight="1">
      <c r="A62" s="2">
        <f>B62&amp;C62</f>
      </c>
      <c r="D62" s="34"/>
      <c r="E62" s="35"/>
      <c r="F62" s="36"/>
      <c r="G62" s="96"/>
      <c r="H62" s="97"/>
      <c r="I62" s="104"/>
      <c r="J62" s="229"/>
      <c r="K62" s="105"/>
      <c r="L62" s="106"/>
      <c r="M62" s="106"/>
      <c r="N62" s="106"/>
      <c r="O62" s="107"/>
      <c r="P62" s="108"/>
      <c r="Q62" s="230"/>
      <c r="R62" s="99"/>
      <c r="S62" s="3"/>
      <c r="T62" s="143"/>
      <c r="U62" s="142">
        <f>INT($R62*T62)</f>
        <v>0</v>
      </c>
      <c r="V62" s="143"/>
      <c r="W62" s="142">
        <f>INT($R62*V62)</f>
        <v>0</v>
      </c>
      <c r="X62" s="143"/>
      <c r="Y62" s="142">
        <f>INT($R62*X62)</f>
        <v>0</v>
      </c>
      <c r="Z62" s="158">
        <f>IF(SUM(T62:Y62)=0,0,CHOOSE(IF(T$5="採用",1,IF(V$5="採用",2,3)),T62,V62,X62))</f>
        <v>0</v>
      </c>
      <c r="AA62" s="141">
        <f>IF(R62,$AF$3,0)</f>
        <v>0</v>
      </c>
      <c r="AB62" s="140">
        <f>ROUNDDOWN(Z62*AA62,0)</f>
        <v>0</v>
      </c>
      <c r="AC62" s="139">
        <f>IF(AB62&gt;1,ROUND(AB62,VLOOKUP(AB62,$AE$5:$AF$13,2)),"")</f>
      </c>
      <c r="AD62" s="66"/>
      <c r="AE62" s="66"/>
      <c r="AF62" s="66"/>
      <c r="AG62" s="66"/>
    </row>
    <row r="63" spans="4:33" ht="15" customHeight="1">
      <c r="D63" s="34"/>
      <c r="E63" s="27"/>
      <c r="F63" s="43"/>
      <c r="G63" s="163"/>
      <c r="H63" s="161"/>
      <c r="I63" s="162"/>
      <c r="J63" s="85"/>
      <c r="K63" s="85"/>
      <c r="L63" s="86"/>
      <c r="M63" s="86"/>
      <c r="N63" s="86"/>
      <c r="O63" s="86"/>
      <c r="P63" s="87"/>
      <c r="Q63" s="29"/>
      <c r="R63" s="94"/>
      <c r="S63" s="6"/>
      <c r="T63" s="138"/>
      <c r="U63" s="137"/>
      <c r="V63" s="138"/>
      <c r="W63" s="137"/>
      <c r="X63" s="138"/>
      <c r="Y63" s="137"/>
      <c r="Z63" s="135"/>
      <c r="AA63" s="136"/>
      <c r="AB63" s="135"/>
      <c r="AC63" s="134"/>
      <c r="AD63" s="66"/>
      <c r="AE63" s="66"/>
      <c r="AF63" s="66"/>
      <c r="AG63" s="66"/>
    </row>
    <row r="64" spans="1:33" ht="15" customHeight="1">
      <c r="A64" s="2">
        <f>B64&amp;C64</f>
      </c>
      <c r="D64" s="34"/>
      <c r="E64" s="35"/>
      <c r="F64" s="36"/>
      <c r="G64" s="231"/>
      <c r="H64" s="165"/>
      <c r="I64" s="166"/>
      <c r="J64" s="89"/>
      <c r="K64" s="89"/>
      <c r="L64" s="90"/>
      <c r="M64" s="90"/>
      <c r="N64" s="90"/>
      <c r="O64" s="90"/>
      <c r="P64" s="92"/>
      <c r="Q64" s="44"/>
      <c r="R64" s="93"/>
      <c r="S64" s="3"/>
      <c r="T64" s="143"/>
      <c r="U64" s="142">
        <f>INT($R64*T64)</f>
        <v>0</v>
      </c>
      <c r="V64" s="143"/>
      <c r="W64" s="142">
        <f>INT($R64*V64)</f>
        <v>0</v>
      </c>
      <c r="X64" s="143"/>
      <c r="Y64" s="142">
        <f>INT($R64*X64)</f>
        <v>0</v>
      </c>
      <c r="Z64" s="158">
        <f>IF(SUM(T64:Y64)=0,0,CHOOSE(IF(T$5="採用",1,IF(V$5="採用",2,3)),T64,V64,X64))</f>
        <v>0</v>
      </c>
      <c r="AA64" s="141">
        <f>IF(R64,$AF$3,0)</f>
        <v>0</v>
      </c>
      <c r="AB64" s="140">
        <f>ROUNDDOWN(Z64*AA64,0)</f>
        <v>0</v>
      </c>
      <c r="AC64" s="139">
        <f>IF(AB64&gt;1,ROUND(AB64,VLOOKUP(AB64,$AE$5:$AF$13,2)),"")</f>
      </c>
      <c r="AD64" s="66"/>
      <c r="AE64" s="66"/>
      <c r="AF64" s="66"/>
      <c r="AG64" s="66"/>
    </row>
    <row r="65" spans="4:33" ht="15" customHeight="1">
      <c r="D65" s="34"/>
      <c r="E65" s="27"/>
      <c r="F65" s="43"/>
      <c r="G65" s="163"/>
      <c r="H65" s="161"/>
      <c r="I65" s="162"/>
      <c r="J65" s="85"/>
      <c r="K65" s="85"/>
      <c r="L65" s="86"/>
      <c r="M65" s="86"/>
      <c r="N65" s="86"/>
      <c r="O65" s="86"/>
      <c r="P65" s="87"/>
      <c r="Q65" s="29"/>
      <c r="R65" s="94"/>
      <c r="S65" s="6"/>
      <c r="T65" s="138"/>
      <c r="U65" s="137"/>
      <c r="V65" s="138"/>
      <c r="W65" s="137"/>
      <c r="X65" s="138"/>
      <c r="Y65" s="137"/>
      <c r="Z65" s="135"/>
      <c r="AA65" s="136"/>
      <c r="AB65" s="135"/>
      <c r="AC65" s="134"/>
      <c r="AD65" s="66"/>
      <c r="AE65" s="66"/>
      <c r="AF65" s="66"/>
      <c r="AG65" s="66"/>
    </row>
    <row r="66" spans="1:33" ht="15" customHeight="1">
      <c r="A66" s="2">
        <f>B66&amp;C66</f>
      </c>
      <c r="D66" s="34"/>
      <c r="E66" s="35"/>
      <c r="F66" s="36"/>
      <c r="G66" s="231"/>
      <c r="H66" s="165"/>
      <c r="I66" s="166"/>
      <c r="J66" s="89"/>
      <c r="K66" s="89"/>
      <c r="L66" s="90"/>
      <c r="M66" s="90"/>
      <c r="N66" s="90"/>
      <c r="O66" s="90"/>
      <c r="P66" s="92"/>
      <c r="Q66" s="44"/>
      <c r="R66" s="93"/>
      <c r="S66" s="3"/>
      <c r="T66" s="143"/>
      <c r="U66" s="142">
        <f>INT($R66*T66)</f>
        <v>0</v>
      </c>
      <c r="V66" s="143"/>
      <c r="W66" s="142">
        <f>INT($R66*V66)</f>
        <v>0</v>
      </c>
      <c r="X66" s="143"/>
      <c r="Y66" s="142">
        <f>INT($R66*X66)</f>
        <v>0</v>
      </c>
      <c r="Z66" s="158">
        <f>IF(SUM(T66:Y66)=0,0,CHOOSE(IF(T$5="採用",1,IF(V$5="採用",2,3)),T66,V66,X66))</f>
        <v>0</v>
      </c>
      <c r="AA66" s="141">
        <f>IF(R66,$AF$3,0)</f>
        <v>0</v>
      </c>
      <c r="AB66" s="140">
        <f>ROUNDDOWN(Z66*AA66,0)</f>
        <v>0</v>
      </c>
      <c r="AC66" s="139">
        <f>IF(AB66&gt;1,ROUND(AB66,VLOOKUP(AB66,$AE$5:$AF$13,2)),"")</f>
      </c>
      <c r="AD66" s="66"/>
      <c r="AE66" s="66"/>
      <c r="AF66" s="66"/>
      <c r="AG66" s="66"/>
    </row>
    <row r="67" spans="4:33" ht="15" customHeight="1">
      <c r="D67" s="34"/>
      <c r="E67" s="27"/>
      <c r="F67" s="43"/>
      <c r="G67" s="60"/>
      <c r="H67" s="6"/>
      <c r="I67" s="84"/>
      <c r="J67" s="85"/>
      <c r="K67" s="85"/>
      <c r="L67" s="86"/>
      <c r="M67" s="86"/>
      <c r="N67" s="86"/>
      <c r="O67" s="86"/>
      <c r="P67" s="87"/>
      <c r="Q67" s="29"/>
      <c r="R67" s="94"/>
      <c r="S67" s="6"/>
      <c r="T67" s="138"/>
      <c r="U67" s="137"/>
      <c r="V67" s="138"/>
      <c r="W67" s="137"/>
      <c r="X67" s="138"/>
      <c r="Y67" s="137"/>
      <c r="Z67" s="135"/>
      <c r="AA67" s="136"/>
      <c r="AB67" s="135"/>
      <c r="AC67" s="134"/>
      <c r="AD67" s="66"/>
      <c r="AE67" s="66"/>
      <c r="AF67" s="66"/>
      <c r="AG67" s="66"/>
    </row>
    <row r="68" spans="1:33" ht="15" customHeight="1">
      <c r="A68" s="2">
        <f>B68&amp;C68</f>
      </c>
      <c r="D68" s="26" t="s">
        <v>1</v>
      </c>
      <c r="E68" s="51"/>
      <c r="F68" s="52"/>
      <c r="G68" s="64"/>
      <c r="H68" s="53"/>
      <c r="I68" s="112"/>
      <c r="J68" s="113"/>
      <c r="K68" s="113"/>
      <c r="L68" s="114"/>
      <c r="M68" s="114"/>
      <c r="N68" s="114"/>
      <c r="O68" s="114"/>
      <c r="P68" s="115"/>
      <c r="Q68" s="54"/>
      <c r="R68" s="95"/>
      <c r="S68" s="53"/>
      <c r="T68" s="133"/>
      <c r="U68" s="132">
        <f>INT($R68*T68)</f>
        <v>0</v>
      </c>
      <c r="V68" s="133"/>
      <c r="W68" s="132">
        <f>INT($R68*V68)</f>
        <v>0</v>
      </c>
      <c r="X68" s="133"/>
      <c r="Y68" s="132">
        <f>INT($R68*X68)</f>
        <v>0</v>
      </c>
      <c r="Z68" s="159">
        <f>IF(SUM(T68:Y68)=0,0,CHOOSE(IF(T$5="採用",1,IF(V$5="採用",2,3)),T68,V68,X68))</f>
        <v>0</v>
      </c>
      <c r="AA68" s="131">
        <f>IF(R68,$AF$3,0)</f>
        <v>0</v>
      </c>
      <c r="AB68" s="130">
        <f>ROUNDDOWN(Z68*AA68,0)</f>
        <v>0</v>
      </c>
      <c r="AC68" s="129">
        <f>IF(AB68&gt;1,ROUND(AB68,VLOOKUP(AB68,$AE$5:$AF$13,2)),"")</f>
      </c>
      <c r="AD68" s="66"/>
      <c r="AE68" s="66"/>
      <c r="AF68" s="66"/>
      <c r="AG68" s="66"/>
    </row>
    <row r="69" spans="4:33" ht="15" customHeight="1">
      <c r="D69" s="26" t="s">
        <v>0</v>
      </c>
      <c r="E69" s="27"/>
      <c r="F69" s="28"/>
      <c r="G69" s="163"/>
      <c r="H69" s="161"/>
      <c r="I69" s="162"/>
      <c r="J69" s="85"/>
      <c r="K69" s="85"/>
      <c r="L69" s="86"/>
      <c r="M69" s="86"/>
      <c r="N69" s="86"/>
      <c r="O69" s="86"/>
      <c r="P69" s="87"/>
      <c r="Q69" s="29"/>
      <c r="R69" s="94"/>
      <c r="S69" s="17"/>
      <c r="T69" s="384"/>
      <c r="U69" s="377"/>
      <c r="V69" s="384"/>
      <c r="W69" s="378"/>
      <c r="X69" s="384"/>
      <c r="Y69" s="378"/>
      <c r="Z69" s="135"/>
      <c r="AA69" s="136"/>
      <c r="AB69" s="134"/>
      <c r="AC69" s="134"/>
      <c r="AD69" s="66"/>
      <c r="AE69" s="66"/>
      <c r="AF69" s="66"/>
      <c r="AG69" s="66"/>
    </row>
    <row r="70" spans="1:33" ht="15" customHeight="1">
      <c r="A70" s="2">
        <f>B70&amp;C70</f>
      </c>
      <c r="D70" s="34">
        <f>1+D38</f>
        <v>3</v>
      </c>
      <c r="E70" s="35"/>
      <c r="F70" s="36"/>
      <c r="G70" s="231"/>
      <c r="H70" s="379"/>
      <c r="I70" s="380"/>
      <c r="J70" s="83"/>
      <c r="K70" s="83"/>
      <c r="L70" s="109"/>
      <c r="M70" s="109"/>
      <c r="N70" s="109"/>
      <c r="O70" s="109"/>
      <c r="P70" s="110"/>
      <c r="Q70" s="39"/>
      <c r="R70" s="381"/>
      <c r="S70" s="38"/>
      <c r="T70" s="385"/>
      <c r="U70" s="382">
        <f>INT($R70*T70)</f>
        <v>0</v>
      </c>
      <c r="V70" s="385"/>
      <c r="W70" s="383">
        <f>INT($R70*V70)</f>
        <v>0</v>
      </c>
      <c r="X70" s="385"/>
      <c r="Y70" s="383">
        <f>INT($R70*X70)</f>
        <v>0</v>
      </c>
      <c r="Z70" s="158">
        <f>IF(SUM(T70:Y70)=0,0,CHOOSE(IF(T$5="採用",1,IF(V$5="採用",2,3)),T70,V70,X70))</f>
        <v>0</v>
      </c>
      <c r="AA70" s="141">
        <f>IF(R70,$AF$3,0)</f>
        <v>0</v>
      </c>
      <c r="AB70" s="140">
        <f>ROUNDDOWN(Z70*AA70,0)</f>
        <v>0</v>
      </c>
      <c r="AC70" s="139">
        <f>IF(AB70&gt;1,ROUND(AB70,VLOOKUP(AB70,$AE$5:$AF$13,2)),"")</f>
      </c>
      <c r="AD70" s="66"/>
      <c r="AE70" s="66"/>
      <c r="AF70" s="66"/>
      <c r="AG70" s="66"/>
    </row>
    <row r="71" spans="4:33" ht="15" customHeight="1">
      <c r="D71" s="34"/>
      <c r="E71" s="27"/>
      <c r="F71" s="43"/>
      <c r="G71" s="163"/>
      <c r="H71" s="161"/>
      <c r="I71" s="162"/>
      <c r="J71" s="85"/>
      <c r="K71" s="85"/>
      <c r="L71" s="86"/>
      <c r="M71" s="86"/>
      <c r="N71" s="86"/>
      <c r="O71" s="86"/>
      <c r="P71" s="87"/>
      <c r="Q71" s="29"/>
      <c r="R71" s="94"/>
      <c r="S71" s="6"/>
      <c r="T71" s="138"/>
      <c r="U71" s="137"/>
      <c r="V71" s="138"/>
      <c r="W71" s="137"/>
      <c r="X71" s="138"/>
      <c r="Y71" s="137"/>
      <c r="Z71" s="135"/>
      <c r="AA71" s="136"/>
      <c r="AB71" s="135"/>
      <c r="AC71" s="134"/>
      <c r="AD71" s="66"/>
      <c r="AE71" s="66"/>
      <c r="AF71" s="66"/>
      <c r="AG71" s="66"/>
    </row>
    <row r="72" spans="1:33" ht="15" customHeight="1">
      <c r="A72" s="2">
        <f>B72&amp;C72</f>
      </c>
      <c r="D72" s="34"/>
      <c r="E72" s="35"/>
      <c r="F72" s="36"/>
      <c r="G72" s="231"/>
      <c r="H72" s="165"/>
      <c r="I72" s="166"/>
      <c r="J72" s="89"/>
      <c r="K72" s="89"/>
      <c r="L72" s="90"/>
      <c r="M72" s="90"/>
      <c r="N72" s="90"/>
      <c r="O72" s="90"/>
      <c r="P72" s="92"/>
      <c r="Q72" s="44"/>
      <c r="R72" s="93"/>
      <c r="S72" s="3"/>
      <c r="T72" s="143"/>
      <c r="U72" s="142">
        <f>INT($R72*T72)</f>
        <v>0</v>
      </c>
      <c r="V72" s="143"/>
      <c r="W72" s="142">
        <f>INT($R72*V72)</f>
        <v>0</v>
      </c>
      <c r="X72" s="143"/>
      <c r="Y72" s="142">
        <f>INT($R72*X72)</f>
        <v>0</v>
      </c>
      <c r="Z72" s="158">
        <f>IF(SUM(T72:Y72)=0,0,CHOOSE(IF(T$5="採用",1,IF(V$5="採用",2,3)),T72,V72,X72))</f>
        <v>0</v>
      </c>
      <c r="AA72" s="141">
        <f>IF(R72,$AF$3,0)</f>
        <v>0</v>
      </c>
      <c r="AB72" s="140">
        <f>ROUNDDOWN(Z72*AA72,0)</f>
        <v>0</v>
      </c>
      <c r="AC72" s="139">
        <f>IF(AB72&gt;1,ROUND(AB72,VLOOKUP(AB72,$AE$5:$AF$13,2)),"")</f>
      </c>
      <c r="AD72" s="66"/>
      <c r="AE72" s="66"/>
      <c r="AF72" s="66"/>
      <c r="AG72" s="66"/>
    </row>
    <row r="73" spans="4:33" ht="15" customHeight="1">
      <c r="D73" s="34"/>
      <c r="E73" s="27"/>
      <c r="F73" s="43"/>
      <c r="G73" s="163"/>
      <c r="H73" s="161"/>
      <c r="I73" s="162"/>
      <c r="J73" s="85"/>
      <c r="K73" s="85"/>
      <c r="L73" s="86"/>
      <c r="M73" s="86"/>
      <c r="N73" s="86"/>
      <c r="O73" s="86"/>
      <c r="P73" s="87"/>
      <c r="Q73" s="29"/>
      <c r="R73" s="94"/>
      <c r="S73" s="6"/>
      <c r="T73" s="138"/>
      <c r="U73" s="137"/>
      <c r="V73" s="138"/>
      <c r="W73" s="137"/>
      <c r="X73" s="138"/>
      <c r="Y73" s="137"/>
      <c r="Z73" s="135"/>
      <c r="AA73" s="136"/>
      <c r="AB73" s="135"/>
      <c r="AC73" s="134"/>
      <c r="AD73" s="66"/>
      <c r="AE73" s="66"/>
      <c r="AF73" s="66"/>
      <c r="AG73" s="66"/>
    </row>
    <row r="74" spans="1:33" ht="15" customHeight="1">
      <c r="A74" s="2">
        <f>B74&amp;C74</f>
      </c>
      <c r="D74" s="34"/>
      <c r="E74" s="35"/>
      <c r="F74" s="36"/>
      <c r="G74" s="231"/>
      <c r="H74" s="165"/>
      <c r="I74" s="166"/>
      <c r="J74" s="89"/>
      <c r="K74" s="89"/>
      <c r="L74" s="90"/>
      <c r="M74" s="90"/>
      <c r="N74" s="90"/>
      <c r="O74" s="90"/>
      <c r="P74" s="92"/>
      <c r="Q74" s="44"/>
      <c r="R74" s="93"/>
      <c r="S74" s="3"/>
      <c r="T74" s="143"/>
      <c r="U74" s="142">
        <f>INT($R74*T74)</f>
        <v>0</v>
      </c>
      <c r="V74" s="143"/>
      <c r="W74" s="142">
        <f>INT($R74*V74)</f>
        <v>0</v>
      </c>
      <c r="X74" s="143"/>
      <c r="Y74" s="142">
        <f>INT($R74*X74)</f>
        <v>0</v>
      </c>
      <c r="Z74" s="158">
        <f>IF(SUM(T74:Y74)=0,0,CHOOSE(IF(T$5="採用",1,IF(V$5="採用",2,3)),T74,V74,X74))</f>
        <v>0</v>
      </c>
      <c r="AA74" s="141">
        <f>IF(R74,$AF$3,0)</f>
        <v>0</v>
      </c>
      <c r="AB74" s="140">
        <f>ROUNDDOWN(Z74*AA74,0)</f>
        <v>0</v>
      </c>
      <c r="AC74" s="139">
        <f>IF(AB74&gt;1,ROUND(AB74,VLOOKUP(AB74,$AE$5:$AF$13,2)),"")</f>
      </c>
      <c r="AD74" s="66"/>
      <c r="AE74" s="66"/>
      <c r="AF74" s="66"/>
      <c r="AG74" s="66"/>
    </row>
    <row r="75" spans="4:33" ht="15" customHeight="1">
      <c r="D75" s="34"/>
      <c r="E75" s="27"/>
      <c r="F75" s="43"/>
      <c r="G75" s="163"/>
      <c r="H75" s="161"/>
      <c r="I75" s="162"/>
      <c r="J75" s="85"/>
      <c r="K75" s="85"/>
      <c r="L75" s="86"/>
      <c r="M75" s="86"/>
      <c r="N75" s="86"/>
      <c r="O75" s="86"/>
      <c r="P75" s="87"/>
      <c r="Q75" s="29"/>
      <c r="R75" s="94"/>
      <c r="S75" s="6"/>
      <c r="T75" s="138"/>
      <c r="U75" s="137"/>
      <c r="V75" s="138"/>
      <c r="W75" s="137"/>
      <c r="X75" s="138"/>
      <c r="Y75" s="137"/>
      <c r="Z75" s="135"/>
      <c r="AA75" s="136"/>
      <c r="AB75" s="135"/>
      <c r="AC75" s="134"/>
      <c r="AD75" s="66"/>
      <c r="AE75" s="66"/>
      <c r="AF75" s="66"/>
      <c r="AG75" s="66"/>
    </row>
    <row r="76" spans="1:33" ht="15" customHeight="1">
      <c r="A76" s="2">
        <f>B76&amp;C76</f>
      </c>
      <c r="D76" s="34"/>
      <c r="E76" s="35"/>
      <c r="F76" s="36"/>
      <c r="G76" s="231"/>
      <c r="H76" s="165"/>
      <c r="I76" s="166"/>
      <c r="J76" s="89"/>
      <c r="K76" s="89"/>
      <c r="L76" s="90"/>
      <c r="M76" s="90"/>
      <c r="N76" s="90"/>
      <c r="O76" s="90"/>
      <c r="P76" s="92"/>
      <c r="Q76" s="44"/>
      <c r="R76" s="93"/>
      <c r="S76" s="3"/>
      <c r="T76" s="143"/>
      <c r="U76" s="142">
        <f>INT($R76*T76)</f>
        <v>0</v>
      </c>
      <c r="V76" s="143"/>
      <c r="W76" s="142">
        <f>INT($R76*V76)</f>
        <v>0</v>
      </c>
      <c r="X76" s="143"/>
      <c r="Y76" s="142">
        <f>INT($R76*X76)</f>
        <v>0</v>
      </c>
      <c r="Z76" s="158">
        <f>IF(SUM(T76:Y76)=0,0,CHOOSE(IF(T$5="採用",1,IF(V$5="採用",2,3)),T76,V76,X76))</f>
        <v>0</v>
      </c>
      <c r="AA76" s="141">
        <f>IF(R76,$AF$3,0)</f>
        <v>0</v>
      </c>
      <c r="AB76" s="140">
        <f>ROUNDDOWN(Z76*AA76,0)</f>
        <v>0</v>
      </c>
      <c r="AC76" s="139">
        <f>IF(AB76&gt;1,ROUND(AB76,VLOOKUP(AB76,$AE$5:$AF$13,2)),"")</f>
      </c>
      <c r="AD76" s="66"/>
      <c r="AE76" s="66"/>
      <c r="AF76" s="66"/>
      <c r="AG76" s="66"/>
    </row>
    <row r="77" spans="4:33" ht="15" customHeight="1">
      <c r="D77" s="34"/>
      <c r="E77" s="27"/>
      <c r="F77" s="43"/>
      <c r="G77" s="100"/>
      <c r="H77" s="101"/>
      <c r="I77" s="123"/>
      <c r="J77" s="124"/>
      <c r="K77" s="124"/>
      <c r="L77" s="125"/>
      <c r="M77" s="125"/>
      <c r="N77" s="125"/>
      <c r="O77" s="125"/>
      <c r="P77" s="126"/>
      <c r="Q77" s="102"/>
      <c r="R77" s="103"/>
      <c r="S77" s="6"/>
      <c r="T77" s="138"/>
      <c r="U77" s="137"/>
      <c r="V77" s="138"/>
      <c r="W77" s="137"/>
      <c r="X77" s="138"/>
      <c r="Y77" s="137"/>
      <c r="Z77" s="135"/>
      <c r="AA77" s="136"/>
      <c r="AB77" s="135"/>
      <c r="AC77" s="134"/>
      <c r="AD77" s="66"/>
      <c r="AE77" s="66"/>
      <c r="AF77" s="66"/>
      <c r="AG77" s="66"/>
    </row>
    <row r="78" spans="1:33" ht="15" customHeight="1">
      <c r="A78" s="2">
        <f>B78&amp;C78</f>
      </c>
      <c r="D78" s="34"/>
      <c r="E78" s="35"/>
      <c r="F78" s="36"/>
      <c r="G78" s="96"/>
      <c r="H78" s="97"/>
      <c r="I78" s="104"/>
      <c r="J78" s="105"/>
      <c r="K78" s="105"/>
      <c r="L78" s="106"/>
      <c r="M78" s="106"/>
      <c r="N78" s="106"/>
      <c r="O78" s="107"/>
      <c r="P78" s="108"/>
      <c r="Q78" s="98"/>
      <c r="R78" s="99"/>
      <c r="S78" s="3"/>
      <c r="T78" s="143"/>
      <c r="U78" s="142">
        <f>INT($R78*T78)</f>
        <v>0</v>
      </c>
      <c r="V78" s="143"/>
      <c r="W78" s="142">
        <f>INT($R78*V78)</f>
        <v>0</v>
      </c>
      <c r="X78" s="143"/>
      <c r="Y78" s="142">
        <f>INT($R78*X78)</f>
        <v>0</v>
      </c>
      <c r="Z78" s="158">
        <f>IF(SUM(T78:Y78)=0,0,CHOOSE(IF(T$5="採用",1,IF(V$5="採用",2,3)),T78,V78,X78))</f>
        <v>0</v>
      </c>
      <c r="AA78" s="141">
        <f>IF(R78,$AF$3,0)</f>
        <v>0</v>
      </c>
      <c r="AB78" s="140">
        <f>ROUNDDOWN(Z78*AA78,0)</f>
        <v>0</v>
      </c>
      <c r="AC78" s="139">
        <f>IF(AB78&gt;1,ROUND(AB78,VLOOKUP(AB78,$AE$5:$AF$13,2)),"")</f>
      </c>
      <c r="AD78" s="66"/>
      <c r="AE78" s="66"/>
      <c r="AF78" s="66"/>
      <c r="AG78" s="66"/>
    </row>
    <row r="79" spans="4:33" ht="15" customHeight="1">
      <c r="D79" s="34"/>
      <c r="E79" s="27"/>
      <c r="F79" s="43"/>
      <c r="G79" s="100"/>
      <c r="H79" s="101"/>
      <c r="I79" s="123"/>
      <c r="J79" s="124"/>
      <c r="K79" s="124"/>
      <c r="L79" s="125"/>
      <c r="M79" s="125"/>
      <c r="N79" s="125"/>
      <c r="O79" s="125"/>
      <c r="P79" s="126"/>
      <c r="Q79" s="102"/>
      <c r="R79" s="103"/>
      <c r="S79" s="6"/>
      <c r="T79" s="138"/>
      <c r="U79" s="137"/>
      <c r="V79" s="138"/>
      <c r="W79" s="137"/>
      <c r="X79" s="138"/>
      <c r="Y79" s="137"/>
      <c r="Z79" s="135"/>
      <c r="AA79" s="136"/>
      <c r="AB79" s="135"/>
      <c r="AC79" s="134"/>
      <c r="AD79" s="66"/>
      <c r="AE79" s="66"/>
      <c r="AF79" s="66"/>
      <c r="AG79" s="66"/>
    </row>
    <row r="80" spans="1:33" ht="15" customHeight="1">
      <c r="A80" s="2">
        <f>B80&amp;C80</f>
      </c>
      <c r="D80" s="34"/>
      <c r="E80" s="35"/>
      <c r="F80" s="36"/>
      <c r="G80" s="96"/>
      <c r="H80" s="97"/>
      <c r="I80" s="104"/>
      <c r="J80" s="105"/>
      <c r="K80" s="105"/>
      <c r="L80" s="106"/>
      <c r="M80" s="106"/>
      <c r="N80" s="106"/>
      <c r="O80" s="107"/>
      <c r="P80" s="108"/>
      <c r="Q80" s="98"/>
      <c r="R80" s="99"/>
      <c r="S80" s="3"/>
      <c r="T80" s="143"/>
      <c r="U80" s="142">
        <f>INT($R80*T80)</f>
        <v>0</v>
      </c>
      <c r="V80" s="143"/>
      <c r="W80" s="142">
        <f>INT($R80*V80)</f>
        <v>0</v>
      </c>
      <c r="X80" s="143"/>
      <c r="Y80" s="142">
        <f>INT($R80*X80)</f>
        <v>0</v>
      </c>
      <c r="Z80" s="158">
        <f>IF(SUM(T80:Y80)=0,0,CHOOSE(IF(T$5="採用",1,IF(V$5="採用",2,3)),T80,V80,X80))</f>
        <v>0</v>
      </c>
      <c r="AA80" s="141">
        <f>IF(R80,$AF$3,0)</f>
        <v>0</v>
      </c>
      <c r="AB80" s="140">
        <f>ROUNDDOWN(Z80*AA80,0)</f>
        <v>0</v>
      </c>
      <c r="AC80" s="139">
        <f>IF(AB80&gt;1,ROUND(AB80,VLOOKUP(AB80,$AE$5:$AF$13,2)),"")</f>
      </c>
      <c r="AD80" s="66"/>
      <c r="AE80" s="66"/>
      <c r="AF80" s="66"/>
      <c r="AG80" s="66"/>
    </row>
    <row r="81" spans="4:33" ht="15" customHeight="1">
      <c r="D81" s="34"/>
      <c r="E81" s="27"/>
      <c r="F81" s="43"/>
      <c r="G81" s="100"/>
      <c r="H81" s="101"/>
      <c r="I81" s="123"/>
      <c r="J81" s="124"/>
      <c r="K81" s="124"/>
      <c r="L81" s="125"/>
      <c r="M81" s="125"/>
      <c r="N81" s="125"/>
      <c r="O81" s="125"/>
      <c r="P81" s="126"/>
      <c r="Q81" s="102"/>
      <c r="R81" s="103"/>
      <c r="S81" s="6"/>
      <c r="T81" s="138"/>
      <c r="U81" s="137"/>
      <c r="V81" s="138"/>
      <c r="W81" s="137"/>
      <c r="X81" s="138"/>
      <c r="Y81" s="137"/>
      <c r="Z81" s="135"/>
      <c r="AA81" s="136"/>
      <c r="AB81" s="135"/>
      <c r="AC81" s="134"/>
      <c r="AD81" s="66"/>
      <c r="AE81" s="66"/>
      <c r="AF81" s="66"/>
      <c r="AG81" s="66"/>
    </row>
    <row r="82" spans="1:33" ht="15" customHeight="1">
      <c r="A82" s="2">
        <f>B82&amp;C82</f>
      </c>
      <c r="D82" s="34"/>
      <c r="E82" s="35"/>
      <c r="F82" s="36"/>
      <c r="G82" s="164"/>
      <c r="H82" s="97"/>
      <c r="I82" s="104"/>
      <c r="J82" s="105"/>
      <c r="K82" s="105"/>
      <c r="L82" s="106"/>
      <c r="M82" s="106"/>
      <c r="N82" s="106"/>
      <c r="O82" s="107"/>
      <c r="P82" s="108"/>
      <c r="Q82" s="98"/>
      <c r="R82" s="99"/>
      <c r="S82" s="3"/>
      <c r="T82" s="143"/>
      <c r="U82" s="142">
        <f>INT($R82*T82)</f>
        <v>0</v>
      </c>
      <c r="V82" s="143"/>
      <c r="W82" s="142">
        <f>INT($R82*V82)</f>
        <v>0</v>
      </c>
      <c r="X82" s="143"/>
      <c r="Y82" s="142">
        <f>INT($R82*X82)</f>
        <v>0</v>
      </c>
      <c r="Z82" s="158">
        <f>IF(SUM(T82:Y82)=0,0,CHOOSE(IF(T$5="採用",1,IF(V$5="採用",2,3)),T82,V82,X82))</f>
        <v>0</v>
      </c>
      <c r="AA82" s="141">
        <f>IF(R82,$AF$3,0)</f>
        <v>0</v>
      </c>
      <c r="AB82" s="140">
        <f>ROUNDDOWN(Z82*AA82,0)</f>
        <v>0</v>
      </c>
      <c r="AC82" s="139">
        <f>IF(AB82&gt;1,ROUND(AB82,VLOOKUP(AB82,$AE$5:$AF$13,2)),"")</f>
      </c>
      <c r="AD82" s="66"/>
      <c r="AE82" s="66"/>
      <c r="AF82" s="66"/>
      <c r="AG82" s="66"/>
    </row>
    <row r="83" spans="4:33" ht="15" customHeight="1">
      <c r="D83" s="34"/>
      <c r="E83" s="27"/>
      <c r="F83" s="43"/>
      <c r="G83" s="222"/>
      <c r="H83" s="101"/>
      <c r="I83" s="123"/>
      <c r="J83" s="124"/>
      <c r="K83" s="124"/>
      <c r="L83" s="125"/>
      <c r="M83" s="125"/>
      <c r="N83" s="125"/>
      <c r="O83" s="125"/>
      <c r="P83" s="126"/>
      <c r="Q83" s="102"/>
      <c r="R83" s="103"/>
      <c r="S83" s="6"/>
      <c r="T83" s="138"/>
      <c r="U83" s="137"/>
      <c r="V83" s="138"/>
      <c r="W83" s="137"/>
      <c r="X83" s="138"/>
      <c r="Y83" s="137"/>
      <c r="Z83" s="135"/>
      <c r="AA83" s="136"/>
      <c r="AB83" s="135"/>
      <c r="AC83" s="134"/>
      <c r="AD83" s="66"/>
      <c r="AE83" s="66"/>
      <c r="AF83" s="66"/>
      <c r="AG83" s="66"/>
    </row>
    <row r="84" spans="1:33" ht="15" customHeight="1">
      <c r="A84" s="2">
        <f>B84&amp;C84</f>
      </c>
      <c r="D84" s="34"/>
      <c r="E84" s="35"/>
      <c r="F84" s="36"/>
      <c r="G84" s="223"/>
      <c r="H84" s="97"/>
      <c r="I84" s="104"/>
      <c r="J84" s="105"/>
      <c r="K84" s="105"/>
      <c r="L84" s="106"/>
      <c r="M84" s="106"/>
      <c r="N84" s="106"/>
      <c r="O84" s="107"/>
      <c r="P84" s="108"/>
      <c r="Q84" s="98"/>
      <c r="R84" s="99"/>
      <c r="S84" s="3"/>
      <c r="T84" s="143"/>
      <c r="U84" s="142">
        <f>INT($R84*T84)</f>
        <v>0</v>
      </c>
      <c r="V84" s="143"/>
      <c r="W84" s="142">
        <f>INT($R84*V84)</f>
        <v>0</v>
      </c>
      <c r="X84" s="143"/>
      <c r="Y84" s="142">
        <f>INT($R84*X84)</f>
        <v>0</v>
      </c>
      <c r="Z84" s="158">
        <f>IF(SUM(T84:Y84)=0,0,CHOOSE(IF(T$5="採用",1,IF(V$5="採用",2,3)),T84,V84,X84))</f>
        <v>0</v>
      </c>
      <c r="AA84" s="141">
        <f>IF(R84,$AF$3,0)</f>
        <v>0</v>
      </c>
      <c r="AB84" s="140">
        <f>ROUNDDOWN(Z84*AA84,0)</f>
        <v>0</v>
      </c>
      <c r="AC84" s="139">
        <f>IF(AB84&gt;1,ROUND(AB84,VLOOKUP(AB84,$AE$5:$AF$13,2)),"")</f>
      </c>
      <c r="AD84" s="66"/>
      <c r="AE84" s="66"/>
      <c r="AF84" s="66"/>
      <c r="AG84" s="66"/>
    </row>
    <row r="85" spans="4:33" ht="15" customHeight="1">
      <c r="D85" s="34"/>
      <c r="E85" s="27"/>
      <c r="F85" s="43"/>
      <c r="G85" s="222"/>
      <c r="H85" s="101"/>
      <c r="I85" s="123"/>
      <c r="J85" s="124"/>
      <c r="K85" s="124"/>
      <c r="L85" s="125"/>
      <c r="M85" s="125"/>
      <c r="N85" s="125"/>
      <c r="O85" s="125"/>
      <c r="P85" s="126"/>
      <c r="Q85" s="102"/>
      <c r="R85" s="103"/>
      <c r="S85" s="6"/>
      <c r="T85" s="138"/>
      <c r="U85" s="137"/>
      <c r="V85" s="138"/>
      <c r="W85" s="137"/>
      <c r="X85" s="138"/>
      <c r="Y85" s="137"/>
      <c r="Z85" s="135"/>
      <c r="AA85" s="136"/>
      <c r="AB85" s="135"/>
      <c r="AC85" s="134"/>
      <c r="AD85" s="66"/>
      <c r="AE85" s="66"/>
      <c r="AF85" s="66"/>
      <c r="AG85" s="66"/>
    </row>
    <row r="86" spans="1:33" ht="15" customHeight="1">
      <c r="A86" s="2">
        <f>B86&amp;C86</f>
      </c>
      <c r="D86" s="34"/>
      <c r="E86" s="35"/>
      <c r="F86" s="36"/>
      <c r="G86" s="223"/>
      <c r="H86" s="97"/>
      <c r="I86" s="104"/>
      <c r="J86" s="105"/>
      <c r="K86" s="105"/>
      <c r="L86" s="106"/>
      <c r="M86" s="106"/>
      <c r="N86" s="106"/>
      <c r="O86" s="107"/>
      <c r="P86" s="108"/>
      <c r="Q86" s="98"/>
      <c r="R86" s="99"/>
      <c r="S86" s="3"/>
      <c r="T86" s="143"/>
      <c r="U86" s="142">
        <f>INT($R86*T86)</f>
        <v>0</v>
      </c>
      <c r="V86" s="143"/>
      <c r="W86" s="142">
        <f>INT($R86*V86)</f>
        <v>0</v>
      </c>
      <c r="X86" s="143"/>
      <c r="Y86" s="142">
        <f>INT($R86*X86)</f>
        <v>0</v>
      </c>
      <c r="Z86" s="158">
        <f>IF(SUM(T86:Y86)=0,0,CHOOSE(IF(T$5="採用",1,IF(V$5="採用",2,3)),T86,V86,X86))</f>
        <v>0</v>
      </c>
      <c r="AA86" s="141">
        <f>IF(R86,$AF$3,0)</f>
        <v>0</v>
      </c>
      <c r="AB86" s="140">
        <f>ROUNDDOWN(Z86*AA86,0)</f>
        <v>0</v>
      </c>
      <c r="AC86" s="139">
        <f>IF(AB86&gt;1,ROUND(AB86,VLOOKUP(AB86,$AE$5:$AF$13,2)),"")</f>
      </c>
      <c r="AD86" s="66"/>
      <c r="AE86" s="66"/>
      <c r="AF86" s="66"/>
      <c r="AG86" s="66"/>
    </row>
    <row r="87" spans="4:33" ht="15" customHeight="1">
      <c r="D87" s="34"/>
      <c r="E87" s="27"/>
      <c r="F87" s="43"/>
      <c r="G87" s="210"/>
      <c r="H87" s="161"/>
      <c r="I87" s="162"/>
      <c r="J87" s="85"/>
      <c r="K87" s="85"/>
      <c r="L87" s="86"/>
      <c r="M87" s="86"/>
      <c r="N87" s="86"/>
      <c r="O87" s="86"/>
      <c r="P87" s="87"/>
      <c r="Q87" s="29"/>
      <c r="R87" s="103"/>
      <c r="S87" s="6"/>
      <c r="T87" s="138"/>
      <c r="U87" s="137"/>
      <c r="V87" s="138"/>
      <c r="W87" s="137"/>
      <c r="X87" s="138"/>
      <c r="Y87" s="137"/>
      <c r="Z87" s="135"/>
      <c r="AA87" s="136"/>
      <c r="AB87" s="135"/>
      <c r="AC87" s="134"/>
      <c r="AD87" s="66"/>
      <c r="AE87" s="66"/>
      <c r="AF87" s="66"/>
      <c r="AG87" s="66"/>
    </row>
    <row r="88" spans="1:33" ht="15" customHeight="1">
      <c r="A88" s="2">
        <f>B88&amp;C88</f>
      </c>
      <c r="D88" s="34"/>
      <c r="E88" s="35"/>
      <c r="F88" s="36"/>
      <c r="G88" s="96"/>
      <c r="H88" s="165"/>
      <c r="I88" s="166"/>
      <c r="J88" s="89"/>
      <c r="K88" s="89"/>
      <c r="L88" s="90"/>
      <c r="M88" s="90"/>
      <c r="N88" s="90"/>
      <c r="O88" s="90"/>
      <c r="P88" s="92"/>
      <c r="Q88" s="44"/>
      <c r="R88" s="99"/>
      <c r="S88" s="3"/>
      <c r="T88" s="143"/>
      <c r="U88" s="142">
        <f>INT($R88*T88)</f>
        <v>0</v>
      </c>
      <c r="V88" s="143"/>
      <c r="W88" s="142">
        <f>INT($R88*V88)</f>
        <v>0</v>
      </c>
      <c r="X88" s="143"/>
      <c r="Y88" s="142">
        <f>INT($R88*X88)</f>
        <v>0</v>
      </c>
      <c r="Z88" s="158">
        <f>IF(SUM(T88:Y88)=0,0,CHOOSE(IF(T$5="採用",1,IF(V$5="採用",2,3)),T88,V88,X88))</f>
        <v>0</v>
      </c>
      <c r="AA88" s="141">
        <f>IF(R88,$AF$3,0)</f>
        <v>0</v>
      </c>
      <c r="AB88" s="140">
        <f>ROUNDDOWN(Z88*AA88,0)</f>
        <v>0</v>
      </c>
      <c r="AC88" s="139">
        <f>IF(AB88&gt;1,ROUND(AB88,VLOOKUP(AB88,$AE$5:$AF$13,2)),"")</f>
      </c>
      <c r="AD88" s="66"/>
      <c r="AE88" s="66"/>
      <c r="AF88" s="66"/>
      <c r="AG88" s="66"/>
    </row>
    <row r="89" spans="4:33" ht="15" customHeight="1">
      <c r="D89" s="34"/>
      <c r="E89" s="27"/>
      <c r="F89" s="43"/>
      <c r="G89" s="163"/>
      <c r="H89" s="161"/>
      <c r="I89" s="162"/>
      <c r="J89" s="85"/>
      <c r="K89" s="85"/>
      <c r="L89" s="86"/>
      <c r="M89" s="86"/>
      <c r="N89" s="86"/>
      <c r="O89" s="86"/>
      <c r="P89" s="87"/>
      <c r="Q89" s="29"/>
      <c r="R89" s="103"/>
      <c r="S89" s="6"/>
      <c r="T89" s="138"/>
      <c r="U89" s="137"/>
      <c r="V89" s="138"/>
      <c r="W89" s="137"/>
      <c r="X89" s="138"/>
      <c r="Y89" s="137"/>
      <c r="Z89" s="135"/>
      <c r="AA89" s="136"/>
      <c r="AB89" s="135"/>
      <c r="AC89" s="134"/>
      <c r="AD89" s="66"/>
      <c r="AE89" s="66"/>
      <c r="AF89" s="66"/>
      <c r="AG89" s="66"/>
    </row>
    <row r="90" spans="1:33" ht="15" customHeight="1">
      <c r="A90" s="2">
        <f>B90&amp;C90</f>
      </c>
      <c r="D90" s="34"/>
      <c r="E90" s="35"/>
      <c r="F90" s="36"/>
      <c r="G90" s="216"/>
      <c r="H90" s="165"/>
      <c r="I90" s="166"/>
      <c r="J90" s="89"/>
      <c r="K90" s="89"/>
      <c r="L90" s="90"/>
      <c r="M90" s="90"/>
      <c r="N90" s="90"/>
      <c r="O90" s="90"/>
      <c r="P90" s="92"/>
      <c r="Q90" s="44"/>
      <c r="R90" s="99"/>
      <c r="S90" s="3"/>
      <c r="T90" s="143"/>
      <c r="U90" s="142">
        <f>INT($R90*T90)</f>
        <v>0</v>
      </c>
      <c r="V90" s="143"/>
      <c r="W90" s="142">
        <f>INT($R90*V90)</f>
        <v>0</v>
      </c>
      <c r="X90" s="143"/>
      <c r="Y90" s="142">
        <f>INT($R90*X90)</f>
        <v>0</v>
      </c>
      <c r="Z90" s="158">
        <f>IF(SUM(T90:Y90)=0,0,CHOOSE(IF(T$5="採用",1,IF(V$5="採用",2,3)),T90,V90,X90))</f>
        <v>0</v>
      </c>
      <c r="AA90" s="141">
        <f>IF(R90,$AF$3,0)</f>
        <v>0</v>
      </c>
      <c r="AB90" s="140">
        <f>ROUNDDOWN(Z90*AA90,0)</f>
        <v>0</v>
      </c>
      <c r="AC90" s="139">
        <f>IF(AB90&gt;1,ROUND(AB90,VLOOKUP(AB90,$AE$5:$AF$13,2)),"")</f>
      </c>
      <c r="AD90" s="66"/>
      <c r="AE90" s="66"/>
      <c r="AF90" s="66"/>
      <c r="AG90" s="66"/>
    </row>
    <row r="91" spans="4:33" ht="15" customHeight="1">
      <c r="D91" s="34"/>
      <c r="E91" s="27"/>
      <c r="F91" s="43"/>
      <c r="G91" s="100"/>
      <c r="H91" s="120"/>
      <c r="I91" s="224"/>
      <c r="J91" s="124"/>
      <c r="K91" s="225"/>
      <c r="L91" s="226"/>
      <c r="M91" s="226"/>
      <c r="N91" s="226"/>
      <c r="O91" s="226"/>
      <c r="P91" s="227"/>
      <c r="Q91" s="121"/>
      <c r="R91" s="103"/>
      <c r="S91" s="6"/>
      <c r="T91" s="138"/>
      <c r="U91" s="137"/>
      <c r="V91" s="138"/>
      <c r="W91" s="137"/>
      <c r="X91" s="138"/>
      <c r="Y91" s="137"/>
      <c r="Z91" s="135"/>
      <c r="AA91" s="136"/>
      <c r="AB91" s="135"/>
      <c r="AC91" s="134"/>
      <c r="AD91" s="66"/>
      <c r="AE91" s="66"/>
      <c r="AF91" s="66"/>
      <c r="AG91" s="66"/>
    </row>
    <row r="92" spans="1:33" ht="15" customHeight="1">
      <c r="A92" s="2">
        <f>B92&amp;C92</f>
      </c>
      <c r="D92" s="34"/>
      <c r="E92" s="35"/>
      <c r="F92" s="36"/>
      <c r="G92" s="209"/>
      <c r="H92" s="97"/>
      <c r="I92" s="104"/>
      <c r="J92" s="105"/>
      <c r="K92" s="105"/>
      <c r="L92" s="106"/>
      <c r="M92" s="106"/>
      <c r="N92" s="106"/>
      <c r="O92" s="106"/>
      <c r="P92" s="108"/>
      <c r="Q92" s="98"/>
      <c r="R92" s="99"/>
      <c r="S92" s="3"/>
      <c r="T92" s="143"/>
      <c r="U92" s="142">
        <f>INT($R92*T92)</f>
        <v>0</v>
      </c>
      <c r="V92" s="143"/>
      <c r="W92" s="142">
        <f>INT($R92*V92)</f>
        <v>0</v>
      </c>
      <c r="X92" s="143"/>
      <c r="Y92" s="142">
        <f>INT($R92*X92)</f>
        <v>0</v>
      </c>
      <c r="Z92" s="158">
        <f>IF(SUM(T92:Y92)=0,0,CHOOSE(IF(T$5="採用",1,IF(V$5="採用",2,3)),T92,V92,X92))</f>
        <v>0</v>
      </c>
      <c r="AA92" s="141">
        <f>IF(R92,$AF$3,0)</f>
        <v>0</v>
      </c>
      <c r="AB92" s="140">
        <f>ROUNDDOWN(Z92*AA92,0)</f>
        <v>0</v>
      </c>
      <c r="AC92" s="139">
        <f>IF(AB92&gt;1,ROUND(AB92,VLOOKUP(AB92,$AE$5:$AF$13,2)),"")</f>
      </c>
      <c r="AD92" s="66"/>
      <c r="AE92" s="66"/>
      <c r="AF92" s="66"/>
      <c r="AG92" s="66"/>
    </row>
    <row r="93" spans="4:33" ht="15" customHeight="1">
      <c r="D93" s="34"/>
      <c r="E93" s="48"/>
      <c r="F93" s="49"/>
      <c r="G93" s="100"/>
      <c r="H93" s="101"/>
      <c r="I93" s="123"/>
      <c r="J93" s="228"/>
      <c r="K93" s="124"/>
      <c r="L93" s="125"/>
      <c r="M93" s="125"/>
      <c r="N93" s="125"/>
      <c r="O93" s="125"/>
      <c r="P93" s="126"/>
      <c r="Q93" s="102"/>
      <c r="R93" s="103"/>
      <c r="S93" s="47"/>
      <c r="T93" s="138"/>
      <c r="U93" s="137"/>
      <c r="V93" s="138"/>
      <c r="W93" s="137"/>
      <c r="X93" s="138"/>
      <c r="Y93" s="137"/>
      <c r="Z93" s="135"/>
      <c r="AA93" s="136"/>
      <c r="AB93" s="135"/>
      <c r="AC93" s="134"/>
      <c r="AD93" s="66"/>
      <c r="AE93" s="66"/>
      <c r="AF93" s="66"/>
      <c r="AG93" s="66"/>
    </row>
    <row r="94" spans="1:33" ht="15" customHeight="1">
      <c r="A94" s="2">
        <f>B94&amp;C94</f>
      </c>
      <c r="D94" s="34"/>
      <c r="E94" s="35"/>
      <c r="F94" s="36"/>
      <c r="G94" s="96"/>
      <c r="H94" s="97"/>
      <c r="I94" s="104"/>
      <c r="J94" s="229"/>
      <c r="K94" s="105"/>
      <c r="L94" s="106"/>
      <c r="M94" s="106"/>
      <c r="N94" s="106"/>
      <c r="O94" s="107"/>
      <c r="P94" s="108"/>
      <c r="Q94" s="230"/>
      <c r="R94" s="99"/>
      <c r="S94" s="3"/>
      <c r="T94" s="143"/>
      <c r="U94" s="142">
        <f>INT($R94*T94)</f>
        <v>0</v>
      </c>
      <c r="V94" s="143"/>
      <c r="W94" s="142">
        <f>INT($R94*V94)</f>
        <v>0</v>
      </c>
      <c r="X94" s="143"/>
      <c r="Y94" s="142">
        <f>INT($R94*X94)</f>
        <v>0</v>
      </c>
      <c r="Z94" s="158">
        <f>IF(SUM(T94:Y94)=0,0,CHOOSE(IF(T$5="採用",1,IF(V$5="採用",2,3)),T94,V94,X94))</f>
        <v>0</v>
      </c>
      <c r="AA94" s="141">
        <f>IF(R94,$AF$3,0)</f>
        <v>0</v>
      </c>
      <c r="AB94" s="140">
        <f>ROUNDDOWN(Z94*AA94,0)</f>
        <v>0</v>
      </c>
      <c r="AC94" s="139">
        <f>IF(AB94&gt;1,ROUND(AB94,VLOOKUP(AB94,$AE$5:$AF$13,2)),"")</f>
      </c>
      <c r="AD94" s="66"/>
      <c r="AE94" s="66"/>
      <c r="AF94" s="66"/>
      <c r="AG94" s="66"/>
    </row>
    <row r="95" spans="4:33" ht="15" customHeight="1">
      <c r="D95" s="34"/>
      <c r="E95" s="27"/>
      <c r="F95" s="43"/>
      <c r="G95" s="163"/>
      <c r="H95" s="161"/>
      <c r="I95" s="162"/>
      <c r="J95" s="85"/>
      <c r="K95" s="85"/>
      <c r="L95" s="86"/>
      <c r="M95" s="86"/>
      <c r="N95" s="86"/>
      <c r="O95" s="86"/>
      <c r="P95" s="87"/>
      <c r="Q95" s="29"/>
      <c r="R95" s="94"/>
      <c r="S95" s="6"/>
      <c r="T95" s="138"/>
      <c r="U95" s="137"/>
      <c r="V95" s="138"/>
      <c r="W95" s="137"/>
      <c r="X95" s="138"/>
      <c r="Y95" s="137"/>
      <c r="Z95" s="135"/>
      <c r="AA95" s="136"/>
      <c r="AB95" s="135"/>
      <c r="AC95" s="134"/>
      <c r="AD95" s="66"/>
      <c r="AE95" s="66"/>
      <c r="AF95" s="66"/>
      <c r="AG95" s="66"/>
    </row>
    <row r="96" spans="1:33" ht="15" customHeight="1">
      <c r="A96" s="2">
        <f>B96&amp;C96</f>
      </c>
      <c r="D96" s="34"/>
      <c r="E96" s="35"/>
      <c r="F96" s="36"/>
      <c r="G96" s="231"/>
      <c r="H96" s="165"/>
      <c r="I96" s="166"/>
      <c r="J96" s="89"/>
      <c r="K96" s="89"/>
      <c r="L96" s="90"/>
      <c r="M96" s="90"/>
      <c r="N96" s="90"/>
      <c r="O96" s="90"/>
      <c r="P96" s="92"/>
      <c r="Q96" s="44"/>
      <c r="R96" s="93"/>
      <c r="S96" s="3"/>
      <c r="T96" s="143"/>
      <c r="U96" s="142">
        <f>INT($R96*T96)</f>
        <v>0</v>
      </c>
      <c r="V96" s="143"/>
      <c r="W96" s="142">
        <f>INT($R96*V96)</f>
        <v>0</v>
      </c>
      <c r="X96" s="143"/>
      <c r="Y96" s="142">
        <f>INT($R96*X96)</f>
        <v>0</v>
      </c>
      <c r="Z96" s="158">
        <f>IF(SUM(T96:Y96)=0,0,CHOOSE(IF(T$5="採用",1,IF(V$5="採用",2,3)),T96,V96,X96))</f>
        <v>0</v>
      </c>
      <c r="AA96" s="141">
        <f>IF(R96,$AF$3,0)</f>
        <v>0</v>
      </c>
      <c r="AB96" s="140">
        <f>ROUNDDOWN(Z96*AA96,0)</f>
        <v>0</v>
      </c>
      <c r="AC96" s="139">
        <f>IF(AB96&gt;1,ROUND(AB96,VLOOKUP(AB96,$AE$5:$AF$13,2)),"")</f>
      </c>
      <c r="AD96" s="66"/>
      <c r="AE96" s="66"/>
      <c r="AF96" s="66"/>
      <c r="AG96" s="66"/>
    </row>
    <row r="97" spans="4:33" ht="15" customHeight="1">
      <c r="D97" s="34"/>
      <c r="E97" s="27"/>
      <c r="F97" s="43"/>
      <c r="G97" s="163"/>
      <c r="H97" s="161"/>
      <c r="I97" s="162"/>
      <c r="J97" s="85"/>
      <c r="K97" s="85"/>
      <c r="L97" s="86"/>
      <c r="M97" s="86"/>
      <c r="N97" s="86"/>
      <c r="O97" s="86"/>
      <c r="P97" s="87"/>
      <c r="Q97" s="29"/>
      <c r="R97" s="94"/>
      <c r="S97" s="6"/>
      <c r="T97" s="138"/>
      <c r="U97" s="137"/>
      <c r="V97" s="138"/>
      <c r="W97" s="137"/>
      <c r="X97" s="138"/>
      <c r="Y97" s="137"/>
      <c r="Z97" s="135"/>
      <c r="AA97" s="136"/>
      <c r="AB97" s="135"/>
      <c r="AC97" s="134"/>
      <c r="AD97" s="66"/>
      <c r="AE97" s="66"/>
      <c r="AF97" s="66"/>
      <c r="AG97" s="66"/>
    </row>
    <row r="98" spans="1:33" ht="15" customHeight="1">
      <c r="A98" s="2">
        <f>B98&amp;C98</f>
      </c>
      <c r="D98" s="34"/>
      <c r="E98" s="35"/>
      <c r="F98" s="36"/>
      <c r="G98" s="231"/>
      <c r="H98" s="165"/>
      <c r="I98" s="166"/>
      <c r="J98" s="89"/>
      <c r="K98" s="89"/>
      <c r="L98" s="90"/>
      <c r="M98" s="90"/>
      <c r="N98" s="90"/>
      <c r="O98" s="90"/>
      <c r="P98" s="92"/>
      <c r="Q98" s="44"/>
      <c r="R98" s="93"/>
      <c r="S98" s="3"/>
      <c r="T98" s="143"/>
      <c r="U98" s="142">
        <f>INT($R98*T98)</f>
        <v>0</v>
      </c>
      <c r="V98" s="143"/>
      <c r="W98" s="142">
        <f>INT($R98*V98)</f>
        <v>0</v>
      </c>
      <c r="X98" s="143"/>
      <c r="Y98" s="142">
        <f>INT($R98*X98)</f>
        <v>0</v>
      </c>
      <c r="Z98" s="158">
        <f>IF(SUM(T98:Y98)=0,0,CHOOSE(IF(T$5="採用",1,IF(V$5="採用",2,3)),T98,V98,X98))</f>
        <v>0</v>
      </c>
      <c r="AA98" s="141">
        <f>IF(R98,$AF$3,0)</f>
        <v>0</v>
      </c>
      <c r="AB98" s="140">
        <f>ROUNDDOWN(Z98*AA98,0)</f>
        <v>0</v>
      </c>
      <c r="AC98" s="139">
        <f>IF(AB98&gt;1,ROUND(AB98,VLOOKUP(AB98,$AE$5:$AF$13,2)),"")</f>
      </c>
      <c r="AD98" s="66"/>
      <c r="AE98" s="66"/>
      <c r="AF98" s="66"/>
      <c r="AG98" s="66"/>
    </row>
    <row r="99" spans="4:33" ht="15" customHeight="1">
      <c r="D99" s="34"/>
      <c r="E99" s="27"/>
      <c r="F99" s="43"/>
      <c r="G99" s="60"/>
      <c r="H99" s="6"/>
      <c r="I99" s="84"/>
      <c r="J99" s="85"/>
      <c r="K99" s="85"/>
      <c r="L99" s="86"/>
      <c r="M99" s="86"/>
      <c r="N99" s="86"/>
      <c r="O99" s="86"/>
      <c r="P99" s="87"/>
      <c r="Q99" s="29"/>
      <c r="R99" s="94"/>
      <c r="S99" s="6"/>
      <c r="T99" s="138"/>
      <c r="U99" s="137"/>
      <c r="V99" s="138"/>
      <c r="W99" s="137"/>
      <c r="X99" s="138"/>
      <c r="Y99" s="137"/>
      <c r="Z99" s="135"/>
      <c r="AA99" s="136"/>
      <c r="AB99" s="135"/>
      <c r="AC99" s="134"/>
      <c r="AD99" s="66"/>
      <c r="AE99" s="66"/>
      <c r="AF99" s="66"/>
      <c r="AG99" s="66"/>
    </row>
    <row r="100" spans="1:33" ht="15" customHeight="1">
      <c r="A100" s="2">
        <f>B100&amp;C100</f>
      </c>
      <c r="D100" s="26" t="s">
        <v>1</v>
      </c>
      <c r="E100" s="51"/>
      <c r="F100" s="52"/>
      <c r="G100" s="64"/>
      <c r="H100" s="53"/>
      <c r="I100" s="112"/>
      <c r="J100" s="113"/>
      <c r="K100" s="113"/>
      <c r="L100" s="114"/>
      <c r="M100" s="114"/>
      <c r="N100" s="114"/>
      <c r="O100" s="114"/>
      <c r="P100" s="115"/>
      <c r="Q100" s="54"/>
      <c r="R100" s="95"/>
      <c r="S100" s="53"/>
      <c r="T100" s="133"/>
      <c r="U100" s="132">
        <f>INT($R100*T100)</f>
        <v>0</v>
      </c>
      <c r="V100" s="133"/>
      <c r="W100" s="132">
        <f>INT($R100*V100)</f>
        <v>0</v>
      </c>
      <c r="X100" s="133"/>
      <c r="Y100" s="132">
        <f>INT($R100*X100)</f>
        <v>0</v>
      </c>
      <c r="Z100" s="159">
        <f>IF(SUM(T100:Y100)=0,0,CHOOSE(IF(T$5="採用",1,IF(V$5="採用",2,3)),T100,V100,X100))</f>
        <v>0</v>
      </c>
      <c r="AA100" s="131">
        <f>IF(R100,$AF$3,0)</f>
        <v>0</v>
      </c>
      <c r="AB100" s="130">
        <f>ROUNDDOWN(Z100*AA100,0)</f>
        <v>0</v>
      </c>
      <c r="AC100" s="129">
        <f>IF(AB100&gt;1,ROUND(AB100,VLOOKUP(AB100,$AE$5:$AF$13,2)),"")</f>
      </c>
      <c r="AD100" s="66"/>
      <c r="AE100" s="66"/>
      <c r="AF100" s="66"/>
      <c r="AG100" s="66"/>
    </row>
    <row r="101" spans="4:29" ht="15" customHeight="1">
      <c r="D101" s="26" t="s">
        <v>0</v>
      </c>
      <c r="E101" s="27"/>
      <c r="F101" s="43"/>
      <c r="G101" s="79"/>
      <c r="H101" s="6"/>
      <c r="I101" s="84"/>
      <c r="J101" s="85"/>
      <c r="K101" s="85"/>
      <c r="L101" s="86"/>
      <c r="M101" s="86"/>
      <c r="N101" s="86"/>
      <c r="O101" s="86"/>
      <c r="P101" s="87"/>
      <c r="Q101" s="29"/>
      <c r="R101" s="94"/>
      <c r="S101" s="6"/>
      <c r="T101" s="138"/>
      <c r="U101" s="137"/>
      <c r="V101" s="138"/>
      <c r="W101" s="137"/>
      <c r="X101" s="138"/>
      <c r="Y101" s="137"/>
      <c r="Z101" s="167"/>
      <c r="AA101" s="136"/>
      <c r="AB101" s="135"/>
      <c r="AC101" s="134"/>
    </row>
    <row r="102" spans="4:29" ht="15" customHeight="1">
      <c r="D102" s="34">
        <f>1+D38</f>
        <v>3</v>
      </c>
      <c r="E102" s="35"/>
      <c r="F102" s="36"/>
      <c r="G102" s="80"/>
      <c r="H102" s="3"/>
      <c r="I102" s="88"/>
      <c r="J102" s="89"/>
      <c r="K102" s="89"/>
      <c r="L102" s="90"/>
      <c r="M102" s="90"/>
      <c r="N102" s="90"/>
      <c r="O102" s="91"/>
      <c r="P102" s="92"/>
      <c r="Q102" s="44"/>
      <c r="R102" s="93"/>
      <c r="S102" s="3"/>
      <c r="T102" s="143"/>
      <c r="U102" s="142"/>
      <c r="V102" s="143"/>
      <c r="W102" s="142"/>
      <c r="X102" s="143"/>
      <c r="Y102" s="142"/>
      <c r="Z102" s="168"/>
      <c r="AA102" s="141"/>
      <c r="AB102" s="140"/>
      <c r="AC102" s="139"/>
    </row>
    <row r="103" spans="4:29" ht="15" customHeight="1">
      <c r="D103" s="34"/>
      <c r="E103" s="27"/>
      <c r="F103" s="43"/>
      <c r="G103" s="79"/>
      <c r="H103" s="6"/>
      <c r="I103" s="84"/>
      <c r="J103" s="85"/>
      <c r="K103" s="85"/>
      <c r="L103" s="86"/>
      <c r="M103" s="86"/>
      <c r="N103" s="86"/>
      <c r="O103" s="86"/>
      <c r="P103" s="87"/>
      <c r="Q103" s="29"/>
      <c r="R103" s="94"/>
      <c r="S103" s="6"/>
      <c r="T103" s="138"/>
      <c r="U103" s="137"/>
      <c r="V103" s="138"/>
      <c r="W103" s="137"/>
      <c r="X103" s="138"/>
      <c r="Y103" s="137"/>
      <c r="Z103" s="167"/>
      <c r="AA103" s="136"/>
      <c r="AB103" s="135"/>
      <c r="AC103" s="134"/>
    </row>
    <row r="104" spans="4:29" ht="15" customHeight="1">
      <c r="D104" s="34"/>
      <c r="E104" s="35"/>
      <c r="F104" s="36"/>
      <c r="G104" s="80"/>
      <c r="H104" s="3"/>
      <c r="I104" s="88"/>
      <c r="J104" s="89"/>
      <c r="K104" s="89"/>
      <c r="L104" s="90"/>
      <c r="M104" s="90"/>
      <c r="N104" s="90"/>
      <c r="O104" s="91"/>
      <c r="P104" s="92"/>
      <c r="Q104" s="44"/>
      <c r="R104" s="93"/>
      <c r="S104" s="3"/>
      <c r="T104" s="143"/>
      <c r="U104" s="142"/>
      <c r="V104" s="143"/>
      <c r="W104" s="142"/>
      <c r="X104" s="143"/>
      <c r="Y104" s="142"/>
      <c r="Z104" s="168"/>
      <c r="AA104" s="141"/>
      <c r="AB104" s="140"/>
      <c r="AC104" s="139"/>
    </row>
    <row r="105" spans="4:29" ht="15" customHeight="1">
      <c r="D105" s="34"/>
      <c r="E105" s="27"/>
      <c r="F105" s="43"/>
      <c r="G105" s="79"/>
      <c r="H105" s="6"/>
      <c r="I105" s="84"/>
      <c r="J105" s="85"/>
      <c r="K105" s="85"/>
      <c r="L105" s="86"/>
      <c r="M105" s="86"/>
      <c r="N105" s="86"/>
      <c r="O105" s="86"/>
      <c r="P105" s="87"/>
      <c r="Q105" s="29"/>
      <c r="R105" s="94"/>
      <c r="S105" s="6"/>
      <c r="T105" s="138"/>
      <c r="U105" s="137"/>
      <c r="V105" s="138"/>
      <c r="W105" s="137"/>
      <c r="X105" s="138"/>
      <c r="Y105" s="137"/>
      <c r="Z105" s="167"/>
      <c r="AA105" s="136"/>
      <c r="AB105" s="135"/>
      <c r="AC105" s="134"/>
    </row>
    <row r="106" spans="4:29" ht="15" customHeight="1" thickBot="1">
      <c r="D106" s="34"/>
      <c r="E106" s="173"/>
      <c r="F106" s="174"/>
      <c r="G106" s="175"/>
      <c r="H106" s="176"/>
      <c r="I106" s="177"/>
      <c r="J106" s="178"/>
      <c r="K106" s="178"/>
      <c r="L106" s="179"/>
      <c r="M106" s="179"/>
      <c r="N106" s="179"/>
      <c r="O106" s="180"/>
      <c r="P106" s="181"/>
      <c r="Q106" s="182"/>
      <c r="R106" s="183"/>
      <c r="S106" s="176"/>
      <c r="T106" s="184"/>
      <c r="U106" s="185"/>
      <c r="V106" s="184"/>
      <c r="W106" s="185"/>
      <c r="X106" s="184"/>
      <c r="Y106" s="185"/>
      <c r="Z106" s="186"/>
      <c r="AA106" s="187"/>
      <c r="AB106" s="188"/>
      <c r="AC106" s="189"/>
    </row>
    <row r="107" spans="4:29" ht="15" customHeight="1" thickTop="1">
      <c r="D107" s="34"/>
      <c r="E107" s="190"/>
      <c r="F107" s="191"/>
      <c r="G107" s="192"/>
      <c r="H107" s="193"/>
      <c r="I107" s="194"/>
      <c r="J107" s="195"/>
      <c r="K107" s="195"/>
      <c r="L107" s="196"/>
      <c r="M107" s="196"/>
      <c r="N107" s="196"/>
      <c r="O107" s="196"/>
      <c r="P107" s="197"/>
      <c r="Q107" s="198"/>
      <c r="R107" s="199"/>
      <c r="S107" s="193"/>
      <c r="T107" s="200" t="s">
        <v>32</v>
      </c>
      <c r="U107" s="201"/>
      <c r="V107" s="200" t="s">
        <v>32</v>
      </c>
      <c r="W107" s="201"/>
      <c r="X107" s="200" t="s">
        <v>32</v>
      </c>
      <c r="Y107" s="201"/>
      <c r="Z107" s="207" t="s">
        <v>35</v>
      </c>
      <c r="AA107" s="202"/>
      <c r="AB107" s="203"/>
      <c r="AC107" s="204"/>
    </row>
    <row r="108" spans="4:29" ht="15" customHeight="1">
      <c r="D108" s="34"/>
      <c r="E108" s="35"/>
      <c r="F108" s="36"/>
      <c r="G108" s="153" t="s">
        <v>37</v>
      </c>
      <c r="H108" s="3"/>
      <c r="I108" s="88"/>
      <c r="J108" s="89"/>
      <c r="K108" s="89"/>
      <c r="L108" s="90"/>
      <c r="M108" s="90"/>
      <c r="N108" s="90"/>
      <c r="O108" s="91"/>
      <c r="P108" s="92"/>
      <c r="Q108" s="44"/>
      <c r="R108" s="93"/>
      <c r="S108" s="3"/>
      <c r="T108" s="169">
        <f>T$6</f>
        <v>0</v>
      </c>
      <c r="U108" s="142"/>
      <c r="V108" s="169">
        <f>V$6</f>
        <v>0</v>
      </c>
      <c r="W108" s="142"/>
      <c r="X108" s="169">
        <f>X$6</f>
        <v>0</v>
      </c>
      <c r="Y108" s="142"/>
      <c r="Z108" s="158" t="b">
        <f>IF(Z112=T112,T$3,IF(Z112=V112,V$3,IF(Z112=X112,X$3)))</f>
        <v>0</v>
      </c>
      <c r="AA108" s="141"/>
      <c r="AB108" s="140"/>
      <c r="AC108" s="139"/>
    </row>
    <row r="109" spans="4:29" ht="15" customHeight="1">
      <c r="D109" s="34"/>
      <c r="E109" s="27"/>
      <c r="F109" s="43"/>
      <c r="G109" s="79"/>
      <c r="H109" s="6"/>
      <c r="I109" s="84"/>
      <c r="J109" s="85"/>
      <c r="K109" s="85"/>
      <c r="L109" s="86"/>
      <c r="M109" s="86"/>
      <c r="N109" s="86"/>
      <c r="O109" s="86"/>
      <c r="P109" s="87"/>
      <c r="Q109" s="29"/>
      <c r="R109" s="94"/>
      <c r="S109" s="6"/>
      <c r="T109" s="138" t="s">
        <v>33</v>
      </c>
      <c r="U109" s="137"/>
      <c r="V109" s="138" t="s">
        <v>33</v>
      </c>
      <c r="W109" s="137"/>
      <c r="X109" s="138" t="s">
        <v>33</v>
      </c>
      <c r="Y109" s="137"/>
      <c r="Z109" s="206" t="s">
        <v>36</v>
      </c>
      <c r="AA109" s="136"/>
      <c r="AB109" s="135"/>
      <c r="AC109" s="134"/>
    </row>
    <row r="110" spans="4:29" ht="15" customHeight="1">
      <c r="D110" s="34"/>
      <c r="E110" s="35"/>
      <c r="F110" s="36"/>
      <c r="G110" s="80"/>
      <c r="H110" s="3"/>
      <c r="I110" s="88"/>
      <c r="J110" s="89"/>
      <c r="K110" s="89"/>
      <c r="L110" s="90"/>
      <c r="M110" s="90"/>
      <c r="N110" s="90"/>
      <c r="O110" s="91"/>
      <c r="P110" s="92"/>
      <c r="Q110" s="44"/>
      <c r="R110" s="93"/>
      <c r="S110" s="3"/>
      <c r="T110" s="170">
        <v>0.8</v>
      </c>
      <c r="U110" s="142"/>
      <c r="V110" s="170">
        <v>0.8</v>
      </c>
      <c r="W110" s="142"/>
      <c r="X110" s="170">
        <v>0.8</v>
      </c>
      <c r="Y110" s="142"/>
      <c r="Z110" s="171" t="b">
        <f>IF(Z112=T112,T110,IF(Z112=V112,V110,IF(Z112=X112,X110)))</f>
        <v>0</v>
      </c>
      <c r="AA110" s="141"/>
      <c r="AB110" s="140"/>
      <c r="AC110" s="139"/>
    </row>
    <row r="111" spans="4:29" ht="15" customHeight="1">
      <c r="D111" s="34"/>
      <c r="E111" s="27"/>
      <c r="F111" s="43"/>
      <c r="G111" s="79"/>
      <c r="H111" s="6"/>
      <c r="I111" s="84"/>
      <c r="J111" s="85"/>
      <c r="K111" s="85"/>
      <c r="L111" s="86"/>
      <c r="M111" s="86"/>
      <c r="N111" s="86"/>
      <c r="O111" s="86"/>
      <c r="P111" s="87"/>
      <c r="Q111" s="29"/>
      <c r="R111" s="94"/>
      <c r="S111" s="6"/>
      <c r="T111" s="138" t="s">
        <v>34</v>
      </c>
      <c r="U111" s="137"/>
      <c r="V111" s="138" t="s">
        <v>34</v>
      </c>
      <c r="W111" s="137"/>
      <c r="X111" s="138" t="s">
        <v>34</v>
      </c>
      <c r="Y111" s="137"/>
      <c r="Z111" s="205" t="s">
        <v>38</v>
      </c>
      <c r="AA111" s="136"/>
      <c r="AB111" s="135"/>
      <c r="AC111" s="134"/>
    </row>
    <row r="112" spans="4:29" ht="15" customHeight="1">
      <c r="D112" s="34"/>
      <c r="E112" s="35"/>
      <c r="F112" s="36"/>
      <c r="G112" s="80"/>
      <c r="H112" s="3"/>
      <c r="I112" s="88"/>
      <c r="J112" s="89"/>
      <c r="K112" s="89"/>
      <c r="L112" s="90"/>
      <c r="M112" s="90"/>
      <c r="N112" s="90"/>
      <c r="O112" s="91"/>
      <c r="P112" s="92"/>
      <c r="Q112" s="44"/>
      <c r="R112" s="93"/>
      <c r="S112" s="3"/>
      <c r="T112" s="169">
        <f>IF(T108=0,"",TRUNC(T108*T110,0))</f>
      </c>
      <c r="U112" s="142"/>
      <c r="V112" s="169">
        <f>IF(V108=0,"",TRUNC(V108*V110,0))</f>
      </c>
      <c r="W112" s="142"/>
      <c r="X112" s="169">
        <f>IF(X108=0,"",TRUNC(X108*X110,0))</f>
      </c>
      <c r="Y112" s="142"/>
      <c r="Z112" s="158">
        <f>MIN(T112:Y112)</f>
        <v>0</v>
      </c>
      <c r="AA112" s="141"/>
      <c r="AB112" s="140"/>
      <c r="AC112" s="139"/>
    </row>
    <row r="113" spans="4:29" ht="15" customHeight="1">
      <c r="D113" s="34"/>
      <c r="E113" s="27"/>
      <c r="F113" s="43"/>
      <c r="G113" s="79"/>
      <c r="H113" s="6"/>
      <c r="I113" s="84"/>
      <c r="J113" s="85"/>
      <c r="K113" s="85"/>
      <c r="L113" s="86"/>
      <c r="M113" s="86"/>
      <c r="N113" s="86"/>
      <c r="O113" s="86"/>
      <c r="P113" s="87"/>
      <c r="Q113" s="29"/>
      <c r="R113" s="94"/>
      <c r="S113" s="6"/>
      <c r="T113" s="138"/>
      <c r="U113" s="137"/>
      <c r="V113" s="138"/>
      <c r="W113" s="137"/>
      <c r="X113" s="138"/>
      <c r="Y113" s="137"/>
      <c r="Z113" s="167"/>
      <c r="AA113" s="136"/>
      <c r="AB113" s="135"/>
      <c r="AC113" s="134"/>
    </row>
    <row r="114" spans="4:29" ht="15" customHeight="1">
      <c r="D114" s="34"/>
      <c r="E114" s="35"/>
      <c r="F114" s="36"/>
      <c r="G114" s="80"/>
      <c r="H114" s="3"/>
      <c r="I114" s="88"/>
      <c r="J114" s="89"/>
      <c r="K114" s="89"/>
      <c r="L114" s="90"/>
      <c r="M114" s="90"/>
      <c r="N114" s="90"/>
      <c r="O114" s="91"/>
      <c r="P114" s="92"/>
      <c r="Q114" s="44"/>
      <c r="R114" s="93"/>
      <c r="S114" s="3"/>
      <c r="T114" s="143"/>
      <c r="U114" s="142"/>
      <c r="V114" s="143"/>
      <c r="W114" s="142"/>
      <c r="X114" s="143"/>
      <c r="Y114" s="142"/>
      <c r="Z114" s="168"/>
      <c r="AA114" s="141"/>
      <c r="AB114" s="140"/>
      <c r="AC114" s="139"/>
    </row>
    <row r="115" spans="4:29" ht="15" customHeight="1">
      <c r="D115" s="34"/>
      <c r="E115" s="27"/>
      <c r="F115" s="43"/>
      <c r="G115" s="79"/>
      <c r="H115" s="6"/>
      <c r="I115" s="84"/>
      <c r="J115" s="85"/>
      <c r="K115" s="85"/>
      <c r="L115" s="86"/>
      <c r="M115" s="86"/>
      <c r="N115" s="86"/>
      <c r="O115" s="86"/>
      <c r="P115" s="87"/>
      <c r="Q115" s="29"/>
      <c r="R115" s="94"/>
      <c r="S115" s="6"/>
      <c r="T115" s="138"/>
      <c r="U115" s="137"/>
      <c r="V115" s="138"/>
      <c r="W115" s="137"/>
      <c r="X115" s="138"/>
      <c r="Y115" s="137"/>
      <c r="Z115" s="167"/>
      <c r="AA115" s="136"/>
      <c r="AB115" s="135"/>
      <c r="AC115" s="134"/>
    </row>
    <row r="116" spans="4:29" ht="15" customHeight="1">
      <c r="D116" s="34"/>
      <c r="E116" s="35"/>
      <c r="F116" s="36"/>
      <c r="G116" s="80"/>
      <c r="H116" s="3"/>
      <c r="I116" s="88"/>
      <c r="J116" s="89"/>
      <c r="K116" s="89"/>
      <c r="L116" s="90"/>
      <c r="M116" s="90"/>
      <c r="N116" s="90"/>
      <c r="O116" s="91"/>
      <c r="P116" s="92"/>
      <c r="Q116" s="44"/>
      <c r="R116" s="93"/>
      <c r="S116" s="3"/>
      <c r="T116" s="143"/>
      <c r="U116" s="142"/>
      <c r="V116" s="143"/>
      <c r="W116" s="142"/>
      <c r="X116" s="143"/>
      <c r="Y116" s="142"/>
      <c r="Z116" s="168"/>
      <c r="AA116" s="141"/>
      <c r="AB116" s="140"/>
      <c r="AC116" s="139"/>
    </row>
    <row r="117" spans="4:29" ht="15" customHeight="1">
      <c r="D117" s="34"/>
      <c r="E117" s="27"/>
      <c r="F117" s="43"/>
      <c r="G117" s="79"/>
      <c r="H117" s="6"/>
      <c r="I117" s="84"/>
      <c r="J117" s="85"/>
      <c r="K117" s="85"/>
      <c r="L117" s="86"/>
      <c r="M117" s="86"/>
      <c r="N117" s="86"/>
      <c r="O117" s="86"/>
      <c r="P117" s="87"/>
      <c r="Q117" s="29"/>
      <c r="R117" s="94"/>
      <c r="S117" s="6"/>
      <c r="T117" s="138"/>
      <c r="U117" s="137"/>
      <c r="V117" s="138"/>
      <c r="W117" s="137"/>
      <c r="X117" s="138"/>
      <c r="Y117" s="137"/>
      <c r="Z117" s="167"/>
      <c r="AA117" s="136"/>
      <c r="AB117" s="135"/>
      <c r="AC117" s="134"/>
    </row>
    <row r="118" spans="5:29" ht="15" customHeight="1">
      <c r="E118" s="35"/>
      <c r="F118" s="36"/>
      <c r="G118" s="80"/>
      <c r="H118" s="3"/>
      <c r="I118" s="88"/>
      <c r="J118" s="89"/>
      <c r="K118" s="89"/>
      <c r="L118" s="90"/>
      <c r="M118" s="90"/>
      <c r="N118" s="90"/>
      <c r="O118" s="91"/>
      <c r="P118" s="92"/>
      <c r="Q118" s="44"/>
      <c r="R118" s="93"/>
      <c r="S118" s="3"/>
      <c r="T118" s="143"/>
      <c r="U118" s="142"/>
      <c r="V118" s="143"/>
      <c r="W118" s="142"/>
      <c r="X118" s="143"/>
      <c r="Y118" s="142"/>
      <c r="Z118" s="168"/>
      <c r="AA118" s="141"/>
      <c r="AB118" s="140"/>
      <c r="AC118" s="139"/>
    </row>
    <row r="119" spans="5:29" ht="15" customHeight="1">
      <c r="E119" s="27"/>
      <c r="F119" s="43"/>
      <c r="G119" s="79"/>
      <c r="H119" s="6"/>
      <c r="I119" s="84"/>
      <c r="J119" s="85"/>
      <c r="K119" s="85"/>
      <c r="L119" s="86"/>
      <c r="M119" s="86"/>
      <c r="N119" s="86"/>
      <c r="O119" s="86"/>
      <c r="P119" s="87"/>
      <c r="Q119" s="29"/>
      <c r="R119" s="94"/>
      <c r="S119" s="6"/>
      <c r="T119" s="138"/>
      <c r="U119" s="137"/>
      <c r="V119" s="138"/>
      <c r="W119" s="137"/>
      <c r="X119" s="138"/>
      <c r="Y119" s="137"/>
      <c r="Z119" s="167"/>
      <c r="AA119" s="136"/>
      <c r="AB119" s="135"/>
      <c r="AC119" s="134"/>
    </row>
    <row r="120" spans="5:29" ht="15" customHeight="1">
      <c r="E120" s="35"/>
      <c r="F120" s="36"/>
      <c r="G120" s="80"/>
      <c r="H120" s="3"/>
      <c r="I120" s="88"/>
      <c r="J120" s="89"/>
      <c r="K120" s="89"/>
      <c r="L120" s="90"/>
      <c r="M120" s="90"/>
      <c r="N120" s="90"/>
      <c r="O120" s="91"/>
      <c r="P120" s="92"/>
      <c r="Q120" s="44"/>
      <c r="R120" s="93"/>
      <c r="S120" s="3"/>
      <c r="T120" s="143"/>
      <c r="U120" s="142"/>
      <c r="V120" s="143"/>
      <c r="W120" s="142"/>
      <c r="X120" s="143"/>
      <c r="Y120" s="142"/>
      <c r="Z120" s="168"/>
      <c r="AA120" s="141"/>
      <c r="AB120" s="140"/>
      <c r="AC120" s="139"/>
    </row>
    <row r="121" spans="5:29" ht="15" customHeight="1">
      <c r="E121" s="27"/>
      <c r="F121" s="43"/>
      <c r="G121" s="79"/>
      <c r="H121" s="6"/>
      <c r="I121" s="84"/>
      <c r="J121" s="85"/>
      <c r="K121" s="85"/>
      <c r="L121" s="86"/>
      <c r="M121" s="86"/>
      <c r="N121" s="86"/>
      <c r="O121" s="86"/>
      <c r="P121" s="87"/>
      <c r="Q121" s="29"/>
      <c r="R121" s="94"/>
      <c r="S121" s="6"/>
      <c r="T121" s="138"/>
      <c r="U121" s="137"/>
      <c r="V121" s="138"/>
      <c r="W121" s="137"/>
      <c r="X121" s="138"/>
      <c r="Y121" s="137"/>
      <c r="Z121" s="167"/>
      <c r="AA121" s="136"/>
      <c r="AB121" s="135"/>
      <c r="AC121" s="134"/>
    </row>
    <row r="122" spans="5:29" ht="15" customHeight="1">
      <c r="E122" s="35"/>
      <c r="F122" s="36"/>
      <c r="G122" s="80"/>
      <c r="H122" s="3"/>
      <c r="I122" s="88"/>
      <c r="J122" s="89"/>
      <c r="K122" s="89"/>
      <c r="L122" s="90"/>
      <c r="M122" s="90"/>
      <c r="N122" s="90"/>
      <c r="O122" s="91"/>
      <c r="P122" s="92"/>
      <c r="Q122" s="44"/>
      <c r="R122" s="93"/>
      <c r="S122" s="3"/>
      <c r="T122" s="143"/>
      <c r="U122" s="142"/>
      <c r="V122" s="143"/>
      <c r="W122" s="142"/>
      <c r="X122" s="143"/>
      <c r="Y122" s="142"/>
      <c r="Z122" s="168"/>
      <c r="AA122" s="141"/>
      <c r="AB122" s="140"/>
      <c r="AC122" s="139"/>
    </row>
    <row r="123" spans="5:29" ht="15" customHeight="1">
      <c r="E123" s="27"/>
      <c r="F123" s="43"/>
      <c r="G123" s="79"/>
      <c r="H123" s="6"/>
      <c r="I123" s="84"/>
      <c r="J123" s="85"/>
      <c r="K123" s="85"/>
      <c r="L123" s="86"/>
      <c r="M123" s="86"/>
      <c r="N123" s="86"/>
      <c r="O123" s="86"/>
      <c r="P123" s="87"/>
      <c r="Q123" s="29"/>
      <c r="R123" s="94"/>
      <c r="S123" s="6"/>
      <c r="T123" s="138"/>
      <c r="U123" s="137"/>
      <c r="V123" s="138"/>
      <c r="W123" s="137"/>
      <c r="X123" s="138"/>
      <c r="Y123" s="137"/>
      <c r="Z123" s="167"/>
      <c r="AA123" s="136"/>
      <c r="AB123" s="135"/>
      <c r="AC123" s="134"/>
    </row>
    <row r="124" spans="5:29" ht="15" customHeight="1">
      <c r="E124" s="35"/>
      <c r="F124" s="36"/>
      <c r="G124" s="80"/>
      <c r="H124" s="3"/>
      <c r="I124" s="88"/>
      <c r="J124" s="89"/>
      <c r="K124" s="89"/>
      <c r="L124" s="90"/>
      <c r="M124" s="90"/>
      <c r="N124" s="90"/>
      <c r="O124" s="91"/>
      <c r="P124" s="92"/>
      <c r="Q124" s="44"/>
      <c r="R124" s="93"/>
      <c r="S124" s="3"/>
      <c r="T124" s="143"/>
      <c r="U124" s="142"/>
      <c r="V124" s="143"/>
      <c r="W124" s="142"/>
      <c r="X124" s="143"/>
      <c r="Y124" s="142"/>
      <c r="Z124" s="168"/>
      <c r="AA124" s="141"/>
      <c r="AB124" s="140"/>
      <c r="AC124" s="139"/>
    </row>
    <row r="125" spans="5:29" ht="15" customHeight="1">
      <c r="E125" s="27"/>
      <c r="F125" s="43"/>
      <c r="G125" s="79"/>
      <c r="H125" s="6"/>
      <c r="I125" s="84"/>
      <c r="J125" s="85"/>
      <c r="K125" s="85"/>
      <c r="L125" s="86"/>
      <c r="M125" s="86"/>
      <c r="N125" s="86"/>
      <c r="O125" s="86"/>
      <c r="P125" s="87"/>
      <c r="Q125" s="29"/>
      <c r="R125" s="94"/>
      <c r="S125" s="6"/>
      <c r="T125" s="138"/>
      <c r="U125" s="137"/>
      <c r="V125" s="138"/>
      <c r="W125" s="137"/>
      <c r="X125" s="138"/>
      <c r="Y125" s="137"/>
      <c r="Z125" s="167"/>
      <c r="AA125" s="136"/>
      <c r="AB125" s="135"/>
      <c r="AC125" s="134"/>
    </row>
    <row r="126" spans="5:29" ht="15" customHeight="1">
      <c r="E126" s="35"/>
      <c r="F126" s="36"/>
      <c r="G126" s="80"/>
      <c r="H126" s="3"/>
      <c r="I126" s="88"/>
      <c r="J126" s="89"/>
      <c r="K126" s="89"/>
      <c r="L126" s="90"/>
      <c r="M126" s="90"/>
      <c r="N126" s="90"/>
      <c r="O126" s="91"/>
      <c r="P126" s="92"/>
      <c r="Q126" s="44"/>
      <c r="R126" s="93"/>
      <c r="S126" s="3"/>
      <c r="T126" s="143"/>
      <c r="U126" s="142"/>
      <c r="V126" s="143"/>
      <c r="W126" s="142"/>
      <c r="X126" s="143"/>
      <c r="Y126" s="142"/>
      <c r="Z126" s="168"/>
      <c r="AA126" s="141"/>
      <c r="AB126" s="140"/>
      <c r="AC126" s="139"/>
    </row>
    <row r="127" spans="5:29" ht="15" customHeight="1">
      <c r="E127" s="27"/>
      <c r="F127" s="43"/>
      <c r="G127" s="79"/>
      <c r="H127" s="6"/>
      <c r="I127" s="84"/>
      <c r="J127" s="85"/>
      <c r="K127" s="85"/>
      <c r="L127" s="86"/>
      <c r="M127" s="86"/>
      <c r="N127" s="86"/>
      <c r="O127" s="86"/>
      <c r="P127" s="87"/>
      <c r="Q127" s="29"/>
      <c r="R127" s="94"/>
      <c r="S127" s="6"/>
      <c r="T127" s="138"/>
      <c r="U127" s="137"/>
      <c r="V127" s="138"/>
      <c r="W127" s="137"/>
      <c r="X127" s="138"/>
      <c r="Y127" s="137"/>
      <c r="Z127" s="167"/>
      <c r="AA127" s="136"/>
      <c r="AB127" s="135"/>
      <c r="AC127" s="134"/>
    </row>
    <row r="128" spans="5:29" ht="15" customHeight="1">
      <c r="E128" s="35"/>
      <c r="F128" s="36"/>
      <c r="G128" s="80"/>
      <c r="H128" s="3"/>
      <c r="I128" s="88"/>
      <c r="J128" s="89"/>
      <c r="K128" s="89"/>
      <c r="L128" s="90"/>
      <c r="M128" s="90"/>
      <c r="N128" s="90"/>
      <c r="O128" s="91"/>
      <c r="P128" s="92"/>
      <c r="Q128" s="44"/>
      <c r="R128" s="93"/>
      <c r="S128" s="3"/>
      <c r="T128" s="143"/>
      <c r="U128" s="142"/>
      <c r="V128" s="143"/>
      <c r="W128" s="142"/>
      <c r="X128" s="143"/>
      <c r="Y128" s="142"/>
      <c r="Z128" s="168"/>
      <c r="AA128" s="141"/>
      <c r="AB128" s="140"/>
      <c r="AC128" s="139"/>
    </row>
    <row r="129" spans="5:29" ht="15" customHeight="1">
      <c r="E129" s="27"/>
      <c r="F129" s="43"/>
      <c r="G129" s="79"/>
      <c r="H129" s="6"/>
      <c r="I129" s="84"/>
      <c r="J129" s="85"/>
      <c r="K129" s="85"/>
      <c r="L129" s="86"/>
      <c r="M129" s="86"/>
      <c r="N129" s="86"/>
      <c r="O129" s="86"/>
      <c r="P129" s="87"/>
      <c r="Q129" s="29"/>
      <c r="R129" s="94"/>
      <c r="S129" s="6"/>
      <c r="T129" s="138"/>
      <c r="U129" s="137"/>
      <c r="V129" s="138"/>
      <c r="W129" s="137"/>
      <c r="X129" s="138"/>
      <c r="Y129" s="137"/>
      <c r="Z129" s="167"/>
      <c r="AA129" s="136"/>
      <c r="AB129" s="135"/>
      <c r="AC129" s="134"/>
    </row>
    <row r="130" spans="5:29" ht="15" customHeight="1">
      <c r="E130" s="35"/>
      <c r="F130" s="36"/>
      <c r="G130" s="80"/>
      <c r="H130" s="3"/>
      <c r="I130" s="88"/>
      <c r="J130" s="89"/>
      <c r="K130" s="89"/>
      <c r="L130" s="90"/>
      <c r="M130" s="90"/>
      <c r="N130" s="90"/>
      <c r="O130" s="91"/>
      <c r="P130" s="92"/>
      <c r="Q130" s="44"/>
      <c r="R130" s="93"/>
      <c r="S130" s="3"/>
      <c r="T130" s="143"/>
      <c r="U130" s="142"/>
      <c r="V130" s="143"/>
      <c r="W130" s="142"/>
      <c r="X130" s="143"/>
      <c r="Y130" s="142"/>
      <c r="Z130" s="168"/>
      <c r="AA130" s="141"/>
      <c r="AB130" s="140"/>
      <c r="AC130" s="139"/>
    </row>
    <row r="131" spans="5:29" ht="15" customHeight="1">
      <c r="E131" s="27"/>
      <c r="F131" s="43"/>
      <c r="G131" s="79"/>
      <c r="H131" s="6"/>
      <c r="I131" s="84"/>
      <c r="J131" s="85"/>
      <c r="K131" s="85"/>
      <c r="L131" s="86"/>
      <c r="M131" s="86"/>
      <c r="N131" s="86"/>
      <c r="O131" s="86"/>
      <c r="P131" s="87"/>
      <c r="Q131" s="29"/>
      <c r="R131" s="94"/>
      <c r="S131" s="6"/>
      <c r="T131" s="138"/>
      <c r="U131" s="137"/>
      <c r="V131" s="138"/>
      <c r="W131" s="137"/>
      <c r="X131" s="138"/>
      <c r="Y131" s="137"/>
      <c r="Z131" s="167"/>
      <c r="AA131" s="136"/>
      <c r="AB131" s="135"/>
      <c r="AC131" s="134"/>
    </row>
    <row r="132" spans="5:29" ht="15" customHeight="1">
      <c r="E132" s="51"/>
      <c r="F132" s="52"/>
      <c r="G132" s="81"/>
      <c r="H132" s="53"/>
      <c r="I132" s="112"/>
      <c r="J132" s="113"/>
      <c r="K132" s="113"/>
      <c r="L132" s="114"/>
      <c r="M132" s="114"/>
      <c r="N132" s="114"/>
      <c r="O132" s="160"/>
      <c r="P132" s="115"/>
      <c r="Q132" s="54"/>
      <c r="R132" s="95"/>
      <c r="S132" s="53"/>
      <c r="T132" s="133"/>
      <c r="U132" s="132"/>
      <c r="V132" s="133"/>
      <c r="W132" s="132"/>
      <c r="X132" s="133"/>
      <c r="Y132" s="132"/>
      <c r="Z132" s="172"/>
      <c r="AA132" s="131"/>
      <c r="AB132" s="130"/>
      <c r="AC132" s="129"/>
    </row>
  </sheetData>
  <sheetProtection/>
  <mergeCells count="14">
    <mergeCell ref="E3:H4"/>
    <mergeCell ref="I3:P4"/>
    <mergeCell ref="Q3:Q4"/>
    <mergeCell ref="R3:S4"/>
    <mergeCell ref="T3:U3"/>
    <mergeCell ref="V3:W3"/>
    <mergeCell ref="X3:Y3"/>
    <mergeCell ref="Z3:Z4"/>
    <mergeCell ref="AA3:AA4"/>
    <mergeCell ref="AB3:AB4"/>
    <mergeCell ref="AC3:AC4"/>
    <mergeCell ref="T6:U6"/>
    <mergeCell ref="V6:W6"/>
    <mergeCell ref="X6:Y6"/>
  </mergeCells>
  <printOptions horizontalCentered="1" verticalCentered="1"/>
  <pageMargins left="0.31496062992125984" right="0.31496062992125984" top="0.984251968503937" bottom="0.4724409448818898" header="0.5511811023622047" footer="0.2755905511811024"/>
  <pageSetup blackAndWhite="1" horizontalDpi="300" verticalDpi="300" orientation="landscape" paperSize="9" scale="84" r:id="rId1"/>
  <headerFooter alignWithMargins="0">
    <oddFooter>&amp;L&amp;"ＭＳ Ｐ明朝,標準"Ｐ．&amp;P</oddFooter>
  </headerFooter>
  <rowBreaks count="1" manualBreakCount="1">
    <brk id="100" min="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㈱安井建築設計事務所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㈱安井建築設計事務所</dc:creator>
  <cp:keywords/>
  <dc:description/>
  <cp:lastModifiedBy>oa</cp:lastModifiedBy>
  <cp:lastPrinted>2021-05-07T04:26:50Z</cp:lastPrinted>
  <dcterms:created xsi:type="dcterms:W3CDTF">1998-10-10T10:53:55Z</dcterms:created>
  <dcterms:modified xsi:type="dcterms:W3CDTF">2021-10-13T00:19:58Z</dcterms:modified>
  <cp:category/>
  <cp:version/>
  <cp:contentType/>
  <cp:contentStatus/>
</cp:coreProperties>
</file>